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O:\VZ_Administrace\JM_002_Gym-Videnska\Hriste\03b_Vysvetleni_ZD\Vysvetleni_3\VV_upr\"/>
    </mc:Choice>
  </mc:AlternateContent>
  <xr:revisionPtr revIDLastSave="0" documentId="13_ncr:1_{52160C41-EEBA-4541-B6B8-DB6FA94760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2020-02 - STR - Gymnázium..." sheetId="2" r:id="rId2"/>
  </sheets>
  <definedNames>
    <definedName name="_xlnm._FilterDatabase" localSheetId="1" hidden="1">'2020-02 - STR - Gymnázium...'!$C$130:$K$228</definedName>
    <definedName name="_xlnm.Print_Titles" localSheetId="1">'2020-02 - STR - Gymnázium...'!$130:$130</definedName>
    <definedName name="_xlnm.Print_Titles" localSheetId="0">'Rekapitulace stavby'!$92:$92</definedName>
    <definedName name="_xlnm.Print_Area" localSheetId="1">'2020-02 - STR - Gymnázium...'!$C$4:$J$41,'2020-02 - STR - Gymnázium...'!$C$50:$J$76,'2020-02 - STR - Gymnázium...'!$C$82:$J$112,'2020-02 - STR - Gymnázium...'!$C$118:$K$228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7" i="1" l="1"/>
  <c r="J39" i="2" l="1"/>
  <c r="J38" i="2"/>
  <c r="AY95" i="1" s="1"/>
  <c r="J37" i="2"/>
  <c r="AX95" i="1" s="1"/>
  <c r="BI226" i="2"/>
  <c r="BH226" i="2"/>
  <c r="BG226" i="2"/>
  <c r="BF226" i="2"/>
  <c r="T226" i="2"/>
  <c r="T225" i="2" s="1"/>
  <c r="R226" i="2"/>
  <c r="R225" i="2" s="1"/>
  <c r="P226" i="2"/>
  <c r="P225" i="2" s="1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T214" i="2" s="1"/>
  <c r="R215" i="2"/>
  <c r="R214" i="2" s="1"/>
  <c r="P215" i="2"/>
  <c r="P214" i="2" s="1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F125" i="2"/>
  <c r="E123" i="2"/>
  <c r="J31" i="2"/>
  <c r="F89" i="2"/>
  <c r="E87" i="2"/>
  <c r="J24" i="2"/>
  <c r="E24" i="2"/>
  <c r="J92" i="2" s="1"/>
  <c r="J23" i="2"/>
  <c r="J21" i="2"/>
  <c r="E21" i="2"/>
  <c r="J127" i="2" s="1"/>
  <c r="J20" i="2"/>
  <c r="J18" i="2"/>
  <c r="E18" i="2"/>
  <c r="F128" i="2" s="1"/>
  <c r="J17" i="2"/>
  <c r="J15" i="2"/>
  <c r="E15" i="2"/>
  <c r="F127" i="2" s="1"/>
  <c r="J14" i="2"/>
  <c r="J12" i="2"/>
  <c r="J125" i="2" s="1"/>
  <c r="E7" i="2"/>
  <c r="E121" i="2" s="1"/>
  <c r="L90" i="1"/>
  <c r="AM90" i="1"/>
  <c r="AM89" i="1"/>
  <c r="L89" i="1"/>
  <c r="AM87" i="1"/>
  <c r="L87" i="1"/>
  <c r="L85" i="1"/>
  <c r="L84" i="1"/>
  <c r="J226" i="2"/>
  <c r="J224" i="2"/>
  <c r="J222" i="2"/>
  <c r="BK220" i="2"/>
  <c r="J218" i="2"/>
  <c r="J212" i="2"/>
  <c r="BK210" i="2"/>
  <c r="J208" i="2"/>
  <c r="J198" i="2"/>
  <c r="J195" i="2"/>
  <c r="BK189" i="2"/>
  <c r="J176" i="2"/>
  <c r="BK170" i="2"/>
  <c r="J168" i="2"/>
  <c r="J166" i="2"/>
  <c r="BK159" i="2"/>
  <c r="J144" i="2"/>
  <c r="J142" i="2"/>
  <c r="BK136" i="2"/>
  <c r="BK226" i="2"/>
  <c r="J223" i="2"/>
  <c r="BK222" i="2"/>
  <c r="J217" i="2"/>
  <c r="BK215" i="2"/>
  <c r="J210" i="2"/>
  <c r="BK205" i="2"/>
  <c r="J203" i="2"/>
  <c r="BK201" i="2"/>
  <c r="J200" i="2"/>
  <c r="J199" i="2"/>
  <c r="J193" i="2"/>
  <c r="J191" i="2"/>
  <c r="J189" i="2"/>
  <c r="J180" i="2"/>
  <c r="BK174" i="2"/>
  <c r="J170" i="2"/>
  <c r="BK161" i="2"/>
  <c r="J149" i="2"/>
  <c r="J148" i="2"/>
  <c r="J147" i="2"/>
  <c r="BK144" i="2"/>
  <c r="BK142" i="2"/>
  <c r="BK224" i="2"/>
  <c r="BK223" i="2"/>
  <c r="BK218" i="2"/>
  <c r="BK217" i="2"/>
  <c r="J205" i="2"/>
  <c r="BK203" i="2"/>
  <c r="BK202" i="2"/>
  <c r="BK200" i="2"/>
  <c r="BK199" i="2"/>
  <c r="BK185" i="2"/>
  <c r="BK168" i="2"/>
  <c r="J157" i="2"/>
  <c r="J155" i="2"/>
  <c r="BK146" i="2"/>
  <c r="BK145" i="2"/>
  <c r="BK141" i="2"/>
  <c r="J137" i="2"/>
  <c r="J135" i="2"/>
  <c r="BK134" i="2"/>
  <c r="J220" i="2"/>
  <c r="J215" i="2"/>
  <c r="BK212" i="2"/>
  <c r="BK208" i="2"/>
  <c r="J202" i="2"/>
  <c r="J201" i="2"/>
  <c r="BK198" i="2"/>
  <c r="J182" i="2"/>
  <c r="BK180" i="2"/>
  <c r="BK166" i="2"/>
  <c r="J165" i="2"/>
  <c r="J164" i="2"/>
  <c r="J153" i="2"/>
  <c r="J146" i="2"/>
  <c r="J143" i="2"/>
  <c r="BK195" i="2"/>
  <c r="BK193" i="2"/>
  <c r="BK191" i="2"/>
  <c r="BK187" i="2"/>
  <c r="J183" i="2"/>
  <c r="J181" i="2"/>
  <c r="J179" i="2"/>
  <c r="J174" i="2"/>
  <c r="J172" i="2"/>
  <c r="J167" i="2"/>
  <c r="BK157" i="2"/>
  <c r="BK151" i="2"/>
  <c r="BK143" i="2"/>
  <c r="J138" i="2"/>
  <c r="AS94" i="1"/>
  <c r="J185" i="2"/>
  <c r="BK183" i="2"/>
  <c r="BK182" i="2"/>
  <c r="BK179" i="2"/>
  <c r="BK167" i="2"/>
  <c r="BK165" i="2"/>
  <c r="BK155" i="2"/>
  <c r="BK153" i="2"/>
  <c r="J151" i="2"/>
  <c r="BK147" i="2"/>
  <c r="J145" i="2"/>
  <c r="BK137" i="2"/>
  <c r="J136" i="2"/>
  <c r="J187" i="2"/>
  <c r="BK181" i="2"/>
  <c r="BK176" i="2"/>
  <c r="BK164" i="2"/>
  <c r="J161" i="2"/>
  <c r="J159" i="2"/>
  <c r="BK149" i="2"/>
  <c r="BK148" i="2"/>
  <c r="J141" i="2"/>
  <c r="BK138" i="2"/>
  <c r="BK135" i="2"/>
  <c r="J134" i="2"/>
  <c r="BK172" i="2"/>
  <c r="BK133" i="2" l="1"/>
  <c r="J133" i="2" s="1"/>
  <c r="R140" i="2"/>
  <c r="R150" i="2"/>
  <c r="P133" i="2"/>
  <c r="R133" i="2"/>
  <c r="T133" i="2"/>
  <c r="BK140" i="2"/>
  <c r="J140" i="2" s="1"/>
  <c r="J99" i="2" s="1"/>
  <c r="P140" i="2"/>
  <c r="T140" i="2"/>
  <c r="BK150" i="2"/>
  <c r="J150" i="2" s="1"/>
  <c r="J100" i="2" s="1"/>
  <c r="P150" i="2"/>
  <c r="T150" i="2"/>
  <c r="BK163" i="2"/>
  <c r="J163" i="2" s="1"/>
  <c r="J101" i="2" s="1"/>
  <c r="P163" i="2"/>
  <c r="R163" i="2"/>
  <c r="T163" i="2"/>
  <c r="BK178" i="2"/>
  <c r="J178" i="2" s="1"/>
  <c r="J102" i="2" s="1"/>
  <c r="P178" i="2"/>
  <c r="R178" i="2"/>
  <c r="T178" i="2"/>
  <c r="BK197" i="2"/>
  <c r="J197" i="2" s="1"/>
  <c r="J103" i="2" s="1"/>
  <c r="P197" i="2"/>
  <c r="R197" i="2"/>
  <c r="T197" i="2"/>
  <c r="BK207" i="2"/>
  <c r="J207" i="2" s="1"/>
  <c r="J104" i="2" s="1"/>
  <c r="P207" i="2"/>
  <c r="R207" i="2"/>
  <c r="T207" i="2"/>
  <c r="BK216" i="2"/>
  <c r="J216" i="2" s="1"/>
  <c r="J106" i="2" s="1"/>
  <c r="P216" i="2"/>
  <c r="R216" i="2"/>
  <c r="T216" i="2"/>
  <c r="BE135" i="2"/>
  <c r="BE136" i="2"/>
  <c r="BE145" i="2"/>
  <c r="E85" i="2"/>
  <c r="J91" i="2"/>
  <c r="BE146" i="2"/>
  <c r="BE170" i="2"/>
  <c r="BE172" i="2"/>
  <c r="BE180" i="2"/>
  <c r="F92" i="2"/>
  <c r="J128" i="2"/>
  <c r="BE142" i="2"/>
  <c r="BE164" i="2"/>
  <c r="BE181" i="2"/>
  <c r="F91" i="2"/>
  <c r="BE141" i="2"/>
  <c r="BE148" i="2"/>
  <c r="BE189" i="2"/>
  <c r="BE155" i="2"/>
  <c r="BE157" i="2"/>
  <c r="BE168" i="2"/>
  <c r="BE179" i="2"/>
  <c r="BE199" i="2"/>
  <c r="BE202" i="2"/>
  <c r="BE205" i="2"/>
  <c r="BE215" i="2"/>
  <c r="BE217" i="2"/>
  <c r="BE222" i="2"/>
  <c r="BE223" i="2"/>
  <c r="BE144" i="2"/>
  <c r="BE149" i="2"/>
  <c r="BE151" i="2"/>
  <c r="BE153" i="2"/>
  <c r="BE159" i="2"/>
  <c r="BE161" i="2"/>
  <c r="BE174" i="2"/>
  <c r="BE208" i="2"/>
  <c r="BE226" i="2"/>
  <c r="BE143" i="2"/>
  <c r="BE166" i="2"/>
  <c r="BE167" i="2"/>
  <c r="BE176" i="2"/>
  <c r="BE183" i="2"/>
  <c r="BE185" i="2"/>
  <c r="BE187" i="2"/>
  <c r="BE195" i="2"/>
  <c r="BE198" i="2"/>
  <c r="BE203" i="2"/>
  <c r="BE210" i="2"/>
  <c r="BE212" i="2"/>
  <c r="BE218" i="2"/>
  <c r="BE220" i="2"/>
  <c r="BE224" i="2"/>
  <c r="J89" i="2"/>
  <c r="BE134" i="2"/>
  <c r="BE137" i="2"/>
  <c r="BE138" i="2"/>
  <c r="BE147" i="2"/>
  <c r="BE165" i="2"/>
  <c r="BE182" i="2"/>
  <c r="BE191" i="2"/>
  <c r="BE193" i="2"/>
  <c r="BE200" i="2"/>
  <c r="BE201" i="2"/>
  <c r="BK214" i="2"/>
  <c r="J214" i="2" s="1"/>
  <c r="J105" i="2" s="1"/>
  <c r="BK225" i="2"/>
  <c r="J225" i="2" s="1"/>
  <c r="J107" i="2" s="1"/>
  <c r="J36" i="2"/>
  <c r="AW95" i="1" s="1"/>
  <c r="F38" i="2"/>
  <c r="BC95" i="1" s="1"/>
  <c r="BC94" i="1" s="1"/>
  <c r="W35" i="1" s="1"/>
  <c r="F36" i="2"/>
  <c r="BA95" i="1" s="1"/>
  <c r="BA94" i="1" s="1"/>
  <c r="F39" i="2"/>
  <c r="BD95" i="1" s="1"/>
  <c r="BD94" i="1" s="1"/>
  <c r="W36" i="1" s="1"/>
  <c r="F37" i="2"/>
  <c r="BB95" i="1" s="1"/>
  <c r="BB94" i="1" s="1"/>
  <c r="AX94" i="1" s="1"/>
  <c r="AW94" i="1" l="1"/>
  <c r="AK33" i="1" s="1"/>
  <c r="W33" i="1"/>
  <c r="F35" i="2"/>
  <c r="AZ95" i="1" s="1"/>
  <c r="AZ94" i="1" s="1"/>
  <c r="J35" i="2"/>
  <c r="AV95" i="1" s="1"/>
  <c r="AT95" i="1" s="1"/>
  <c r="J98" i="2"/>
  <c r="R132" i="2"/>
  <c r="R131" i="2" s="1"/>
  <c r="T132" i="2"/>
  <c r="T131" i="2" s="1"/>
  <c r="P132" i="2"/>
  <c r="P131" i="2" s="1"/>
  <c r="AU95" i="1" s="1"/>
  <c r="AU94" i="1" s="1"/>
  <c r="BK132" i="2"/>
  <c r="J132" i="2" s="1"/>
  <c r="J97" i="2" s="1"/>
  <c r="AY94" i="1"/>
  <c r="W34" i="1"/>
  <c r="AV94" i="1" l="1"/>
  <c r="W32" i="1"/>
  <c r="BK131" i="2"/>
  <c r="AT94" i="1" l="1"/>
  <c r="AK32" i="1"/>
  <c r="J131" i="2"/>
  <c r="J96" i="2" s="1"/>
  <c r="J30" i="2" s="1"/>
  <c r="J32" i="2" s="1"/>
  <c r="AG95" i="1" l="1"/>
  <c r="J41" i="2"/>
  <c r="J112" i="2"/>
  <c r="AG94" i="1" l="1"/>
  <c r="AN95" i="1"/>
  <c r="AG99" i="1" l="1"/>
  <c r="AK26" i="1"/>
  <c r="AK29" i="1" s="1"/>
  <c r="AK38" i="1" s="1"/>
  <c r="AN94" i="1"/>
  <c r="AN99" i="1" s="1"/>
</calcChain>
</file>

<file path=xl/sharedStrings.xml><?xml version="1.0" encoding="utf-8"?>
<sst xmlns="http://schemas.openxmlformats.org/spreadsheetml/2006/main" count="1262" uniqueCount="403">
  <si>
    <t>Export Komplet</t>
  </si>
  <si>
    <t/>
  </si>
  <si>
    <t>2.0</t>
  </si>
  <si>
    <t>False</t>
  </si>
  <si>
    <t>{1b8701ed-32f4-4986-ae9d-40fb6d05aa9a}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</si>
  <si>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</si>
  <si>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</si>
  <si>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</si>
  <si>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</si>
  <si>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</si>
  <si>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</si>
  <si>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</si>
  <si>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</si>
  <si>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</si>
  <si>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2020/02</t>
  </si>
  <si>
    <t>Stavba:</t>
  </si>
  <si>
    <t>Gymnázium Vídeňská</t>
  </si>
  <si>
    <t>KSO:</t>
  </si>
  <si>
    <t>CC-CZ:</t>
  </si>
  <si>
    <t>Místo:</t>
  </si>
  <si>
    <t xml:space="preserve"> </t>
  </si>
  <si>
    <t>Datum:</t>
  </si>
  <si>
    <t>18. 3. 2020</t>
  </si>
  <si>
    <t>Zadavatel:</t>
  </si>
  <si>
    <t>IČ:</t>
  </si>
  <si>
    <t>DIČ:</t>
  </si>
  <si>
    <t>Zhotovitel:</t>
  </si>
  <si>
    <t>Projektant:</t>
  </si>
  <si>
    <t>Zpracovatel:</t>
  </si>
  <si>
    <t>True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</si>
  <si>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</si>
  <si>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</si>
  <si>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</si>
  <si>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</si>
  <si>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</si>
  <si>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</si>
  <si>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</si>
  <si>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</si>
  <si>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</si>
  <si>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</si>
  <si>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</si>
  <si>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</si>
  <si>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</si>
  <si>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</si>
  <si>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</si>
  <si>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</si>
  <si>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</si>
  <si>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</si>
  <si>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</si>
  <si>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</si>
  <si>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</si>
  <si>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</si>
  <si>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</si>
  <si>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</si>
  <si>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</si>
  <si>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</si>
  <si>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</si>
  <si>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</si>
  <si>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</si>
  <si>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</si>
  <si>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</si>
  <si>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</si>
  <si>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</si>
  <si>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</si>
  <si>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</si>
  <si>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</si>
  <si>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</si>
  <si>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</si>
  <si>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</si>
  <si>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</si>
  <si>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</si>
  <si>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</si>
  <si>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</si>
  <si>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</si>
  <si>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</si>
  <si>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</si>
  <si>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</si>
  <si>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</si>
  <si>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2020/02 - STR</t>
  </si>
  <si>
    <t>STA</t>
  </si>
  <si>
    <t>{d6f2b56a-3286-4211-9f7b-a22343ddaea9}</t>
  </si>
  <si>
    <t>2</t>
  </si>
  <si>
    <t>2) Ostatní náklady ze souhrnného listu</t>
  </si>
  <si>
    <t>Procent. zadání_x000D_
[% nákladů rozpočtu]</t>
  </si>
  <si>
    <t>Zařazení nákladů</t>
  </si>
  <si>
    <t>KRYCÍ LIST SOUPISU PRACÍ</t>
  </si>
  <si>
    <t>Objekt:</t>
  </si>
  <si>
    <t>2020/02 - STR - Gymnázium Vídeňská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</si>
  <si>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</si>
  <si>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</si>
  <si>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</si>
  <si>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</si>
  <si>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</si>
  <si>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</si>
  <si>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</si>
  <si>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</si>
  <si>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</si>
  <si>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</si>
  <si>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</si>
  <si>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</si>
  <si>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</si>
  <si>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</si>
  <si>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</si>
  <si>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 xml:space="preserve">    783 - Dokončovací práce - nátěry</t>
  </si>
  <si>
    <t>OST - Ostatní</t>
  </si>
  <si>
    <t>OST2 - Poznámka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</si>
  <si>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</si>
  <si>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</si>
  <si>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</si>
  <si>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</si>
  <si>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</si>
  <si>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</si>
  <si>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</si>
  <si>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</si>
  <si>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</si>
  <si>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</si>
  <si>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</si>
  <si>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</si>
  <si>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</si>
  <si>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</si>
  <si>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</si>
  <si>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</si>
  <si>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</si>
  <si>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</si>
  <si>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</si>
  <si>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42</t>
  </si>
  <si>
    <t>K</t>
  </si>
  <si>
    <t>713_01</t>
  </si>
  <si>
    <t>Izolační pouzdro z minerální vlny s Al. fólií pro D10-15 tl. 15/30 mm</t>
  </si>
  <si>
    <t>m</t>
  </si>
  <si>
    <t>16</t>
  </si>
  <si>
    <t>278804989</t>
  </si>
  <si>
    <t>43</t>
  </si>
  <si>
    <t>713_02</t>
  </si>
  <si>
    <t>Izolační pouzdro z minerální vlny s Al. fólií pro D18 tl. 18/30 mm</t>
  </si>
  <si>
    <t>-221660162</t>
  </si>
  <si>
    <t>44</t>
  </si>
  <si>
    <t>713_03</t>
  </si>
  <si>
    <t>Izolační pouzdro z minerální vlny s Al. fólií pro D22 tl. 22/30 mm</t>
  </si>
  <si>
    <t>1534477942</t>
  </si>
  <si>
    <t>40</t>
  </si>
  <si>
    <t>713_M1</t>
  </si>
  <si>
    <t>Montáž izolačních pouzder s Al. fólií staženými Al. páskou 1x do DN50</t>
  </si>
  <si>
    <t>128534065</t>
  </si>
  <si>
    <t>41</t>
  </si>
  <si>
    <t>998713201</t>
  </si>
  <si>
    <t>Přesun hmot procentní pro izolace tepelné v objektech v do 6 m</t>
  </si>
  <si>
    <t>%</t>
  </si>
  <si>
    <t>913067020</t>
  </si>
  <si>
    <t>PP</t>
  </si>
  <si>
    <t>Přesun hmot pro izolace tepelné stanovený procentní sazbou z ceny vodorovná dopravní vzdálenost do 50 m v objektech výšky do 6 m</t>
  </si>
  <si>
    <t>722</t>
  </si>
  <si>
    <t>Zdravotechnika - vnitřní vodovod</t>
  </si>
  <si>
    <t>63</t>
  </si>
  <si>
    <t>722_R_01</t>
  </si>
  <si>
    <t>Fillset - oddělovací člen pro doplňovací systémy s impulzním vodoměrem, PN10, Kv=0,7-0,8 m3/h, připojení R 1/2", Tmax=60°C</t>
  </si>
  <si>
    <t>kus</t>
  </si>
  <si>
    <t>-2050257892</t>
  </si>
  <si>
    <t>64</t>
  </si>
  <si>
    <t>722_R_M1</t>
  </si>
  <si>
    <t>Montáž Fillset do potrubí</t>
  </si>
  <si>
    <t>soubor</t>
  </si>
  <si>
    <t>558872274</t>
  </si>
  <si>
    <t>65</t>
  </si>
  <si>
    <t>722174002</t>
  </si>
  <si>
    <t>Potrubí vodovodní plastové PPR svar polyfuze PN 16 D 20 x 2,8 mm</t>
  </si>
  <si>
    <t>-625346725</t>
  </si>
  <si>
    <t>66</t>
  </si>
  <si>
    <t>722181243</t>
  </si>
  <si>
    <t>Ochrana vodovodního potrubí přilepenými termoizolačními trubicemi z PE tl do 20 mm DN do 63 mm</t>
  </si>
  <si>
    <t>-1459393094</t>
  </si>
  <si>
    <t>67</t>
  </si>
  <si>
    <t>722220231</t>
  </si>
  <si>
    <t>Přechodka dGK PPR PN 20 D 20 x G 1/2 s kovovým vnitřním závitem</t>
  </si>
  <si>
    <t>-1867034668</t>
  </si>
  <si>
    <t>68</t>
  </si>
  <si>
    <t>722224115</t>
  </si>
  <si>
    <t>Kohout plnicí nebo vypouštěcí G 1/2 PN 10 s jedním závitem</t>
  </si>
  <si>
    <t>2502256</t>
  </si>
  <si>
    <t>69</t>
  </si>
  <si>
    <t>722232043</t>
  </si>
  <si>
    <t>Kohout kulový přímý G 1/2 PN 42 do 185°C vnitřní závit</t>
  </si>
  <si>
    <t>-1772912523</t>
  </si>
  <si>
    <t>70</t>
  </si>
  <si>
    <t>722234263</t>
  </si>
  <si>
    <t>Filtr mosazný G 1/2 PN 16 do 120°C s 2x vnitřním závitem</t>
  </si>
  <si>
    <t>50991286</t>
  </si>
  <si>
    <t>71</t>
  </si>
  <si>
    <t>998722201</t>
  </si>
  <si>
    <t>Přesun hmot procentní pro vnitřní vodovod v objektech v do 6 m</t>
  </si>
  <si>
    <t>701438735</t>
  </si>
  <si>
    <t>731</t>
  </si>
  <si>
    <t>Ústřední vytápění - kotelny</t>
  </si>
  <si>
    <t>79</t>
  </si>
  <si>
    <t>731_K</t>
  </si>
  <si>
    <t>Závěsný elektrokotel PROTHERM Ray KE, o výkonu mi./max. -  1/6 kW, vč. pojišťovacího ventilu 3 bar a expanzní nádoby o objemu 8 l</t>
  </si>
  <si>
    <t>-174350896</t>
  </si>
  <si>
    <t>Řídící modul AGU 2.550</t>
  </si>
  <si>
    <t>78</t>
  </si>
  <si>
    <t>731_K.1</t>
  </si>
  <si>
    <t>Set Thermolink B sestava ekvitermního regulátoru Thermolink B a venkovního čidla</t>
  </si>
  <si>
    <t>-518873330</t>
  </si>
  <si>
    <t>80</t>
  </si>
  <si>
    <t>731_K.1.1</t>
  </si>
  <si>
    <t xml:space="preserve">Držák modulu 4 funkcí pro kotel Ray KE </t>
  </si>
  <si>
    <t>-528386516</t>
  </si>
  <si>
    <t>6</t>
  </si>
  <si>
    <t>7311 M</t>
  </si>
  <si>
    <t>Montáž elektrického kotle 6kW</t>
  </si>
  <si>
    <t>kpl</t>
  </si>
  <si>
    <t>1965483815</t>
  </si>
  <si>
    <t>Plynový kondenzační kotel Baxi luna DUO-TEC MP 1.90, 85kW, PN4</t>
  </si>
  <si>
    <t>8</t>
  </si>
  <si>
    <t>7317</t>
  </si>
  <si>
    <t>Uvedení kotle do provozu odborným pracovníkem výrobce</t>
  </si>
  <si>
    <t>-228150941</t>
  </si>
  <si>
    <t>9</t>
  </si>
  <si>
    <t>998731201</t>
  </si>
  <si>
    <t>Přesun hmot procentní pro kotelny v objektech v do 6 m</t>
  </si>
  <si>
    <t>71049750</t>
  </si>
  <si>
    <t>Přesun hmot pro kotelny stanovený procentní sazbou z ceny vodorovná dopravní vzdálenost do 50 m v objektech výšky do 6 m</t>
  </si>
  <si>
    <t>733</t>
  </si>
  <si>
    <t>Ústřední vytápění - rozvodné potrubí</t>
  </si>
  <si>
    <t>45</t>
  </si>
  <si>
    <t>733221101</t>
  </si>
  <si>
    <t>Potrubí měděné měkké spojované měkkým pájením D 12x1</t>
  </si>
  <si>
    <t>2099505578</t>
  </si>
  <si>
    <t>46</t>
  </si>
  <si>
    <t>733221102</t>
  </si>
  <si>
    <t>Potrubí měděné měkké spojované měkkým pájením D 15x1</t>
  </si>
  <si>
    <t>1009116638</t>
  </si>
  <si>
    <t>47</t>
  </si>
  <si>
    <t>733221103</t>
  </si>
  <si>
    <t>Potrubí měděné měkké spojované měkkým pájením D 18x1</t>
  </si>
  <si>
    <t>2018746629</t>
  </si>
  <si>
    <t>48</t>
  </si>
  <si>
    <t>733221104</t>
  </si>
  <si>
    <t>Potrubí měděné měkké spojované měkkým pájením D 22x1</t>
  </si>
  <si>
    <t>1085910116</t>
  </si>
  <si>
    <t>13</t>
  </si>
  <si>
    <t>733291101</t>
  </si>
  <si>
    <t>Zkouška těsnosti potrubí měděné do D 35x1,5</t>
  </si>
  <si>
    <t>670030003</t>
  </si>
  <si>
    <t>Zkoušky těsnosti potrubí z trubek měděných D do 35/1,5</t>
  </si>
  <si>
    <t>14</t>
  </si>
  <si>
    <t>7333</t>
  </si>
  <si>
    <t>Proplach potrubí</t>
  </si>
  <si>
    <t>hod</t>
  </si>
  <si>
    <t>627998576</t>
  </si>
  <si>
    <t>7335</t>
  </si>
  <si>
    <t>Napouštění systému</t>
  </si>
  <si>
    <t>-835412536</t>
  </si>
  <si>
    <t>7337</t>
  </si>
  <si>
    <t>Dilatační zkouška</t>
  </si>
  <si>
    <t>268551256</t>
  </si>
  <si>
    <t>17</t>
  </si>
  <si>
    <t>998733201</t>
  </si>
  <si>
    <t>Přesun hmot procentní pro rozvody potrubí v objektech v do 6 m</t>
  </si>
  <si>
    <t>768882280</t>
  </si>
  <si>
    <t>Přesun hmot pro rozvody potrubí stanovený procentní sazbou z ceny vodorovná dopravní vzdálenost do 50 m v objektech výšky do 6 m</t>
  </si>
  <si>
    <t>734</t>
  </si>
  <si>
    <t>Ústřední vytápění - armatury</t>
  </si>
  <si>
    <t>77</t>
  </si>
  <si>
    <t>734242413</t>
  </si>
  <si>
    <t>Ventil závitový zpětný přímý G 3/4 PN 16 do 110°C</t>
  </si>
  <si>
    <t>-1123194451</t>
  </si>
  <si>
    <t>72</t>
  </si>
  <si>
    <t>734291122</t>
  </si>
  <si>
    <t>Kohout plnící a vypouštěcí G 3/8 PN 10 do 90°C závitový</t>
  </si>
  <si>
    <t>912895867</t>
  </si>
  <si>
    <t>75</t>
  </si>
  <si>
    <t>734291246</t>
  </si>
  <si>
    <t>Filtr závitový přímý G 1 1/2 PN 16 do 130°C s vnitřními závity</t>
  </si>
  <si>
    <t>1420994854</t>
  </si>
  <si>
    <t>76</t>
  </si>
  <si>
    <t>734292714</t>
  </si>
  <si>
    <t>Kohout kulový přímý G 3/4 PN 42 do 185°C vnitřní závit</t>
  </si>
  <si>
    <t>42098887</t>
  </si>
  <si>
    <t>18</t>
  </si>
  <si>
    <t>734Š_1</t>
  </si>
  <si>
    <t>Radiátorové šroubení H, rohové, DN 15</t>
  </si>
  <si>
    <t>ks</t>
  </si>
  <si>
    <t>224598976</t>
  </si>
  <si>
    <t>Radiátorové šroubení, rohové, DN 15</t>
  </si>
  <si>
    <t>19</t>
  </si>
  <si>
    <t>734ŠM_2</t>
  </si>
  <si>
    <t>Montáž radiátorového šroubení H, rohové, DN 15</t>
  </si>
  <si>
    <t>165469639</t>
  </si>
  <si>
    <t>Montáž radiátorového šroubení, rohové, DN 15</t>
  </si>
  <si>
    <t>20</t>
  </si>
  <si>
    <t>734TH</t>
  </si>
  <si>
    <t>Termostatická hlavice pro desková tělesa s věstavěným čidlem</t>
  </si>
  <si>
    <t>-434783951</t>
  </si>
  <si>
    <t>Termostatická hlavice HEIMEIER DX s vestavěným čidlem</t>
  </si>
  <si>
    <t>734TH M</t>
  </si>
  <si>
    <t>Montáž termostatické hlavice</t>
  </si>
  <si>
    <t>1387473885</t>
  </si>
  <si>
    <t>Montáž termostatické hlavice HEIMEIER DX s vestavěným čidlem</t>
  </si>
  <si>
    <t>22</t>
  </si>
  <si>
    <t>734TV3</t>
  </si>
  <si>
    <t>Termostatický ventil s předregulací, přímý, DN15 - součástí OT</t>
  </si>
  <si>
    <t>1331691607</t>
  </si>
  <si>
    <t>Termostatický ventil s předregulací, přímý, DN15</t>
  </si>
  <si>
    <t>24</t>
  </si>
  <si>
    <t>735000912</t>
  </si>
  <si>
    <t>Vyregulování ventilu nebo kohoutu dvojregulačního s termostatickým ovládáním</t>
  </si>
  <si>
    <t>-637623133</t>
  </si>
  <si>
    <t>26</t>
  </si>
  <si>
    <t>998734201</t>
  </si>
  <si>
    <t>Přesun hmot procentní pro armatury v objektech v do 6 m</t>
  </si>
  <si>
    <t>-1517973767</t>
  </si>
  <si>
    <t>Přesun hmot pro armatury stanovený procentní sazbou z ceny vodorovná dopravní vzdálenost do 50 m v objektech výšky do 6 m</t>
  </si>
  <si>
    <t>735</t>
  </si>
  <si>
    <t>Ústřední vytápění - otopná tělesa</t>
  </si>
  <si>
    <t>49</t>
  </si>
  <si>
    <t>735151193_1.1</t>
  </si>
  <si>
    <t>Otopné těleso VKL panelové jednodeskové bez přídavné přestupní plochy výška/délka 700/600 mm výkon 389 W</t>
  </si>
  <si>
    <t>-370359514</t>
  </si>
  <si>
    <t>50</t>
  </si>
  <si>
    <t>735151400_1</t>
  </si>
  <si>
    <t>Otopné těleso VK panelové dvoudeskové bez přídavné přestupní plochy výška/délka 700/1600mm, výkon 1442 W</t>
  </si>
  <si>
    <t>1302997900</t>
  </si>
  <si>
    <t>52</t>
  </si>
  <si>
    <t>735151400_1.1</t>
  </si>
  <si>
    <t>Otopné těleso VKL panelové dvoudeskové bez přídavné přestupní plochy výška/délka 700/1600mm, výkon 1442 W</t>
  </si>
  <si>
    <t>1746694915</t>
  </si>
  <si>
    <t>51</t>
  </si>
  <si>
    <t>735151598_1</t>
  </si>
  <si>
    <t>Otopné těleso VK panelové dvoudeskové 2 přídavné přestupní plochy výška/délka 600/1100 mm výkon 1444 W</t>
  </si>
  <si>
    <t>1924773102</t>
  </si>
  <si>
    <t>53</t>
  </si>
  <si>
    <t>735151598_1.1</t>
  </si>
  <si>
    <t>Otopné těleso VKL panelové dvoudeskové 2 přídavné přestupní plochy výška/délka 600/1100 mm výkon 1444 W</t>
  </si>
  <si>
    <t>152512083</t>
  </si>
  <si>
    <t>28</t>
  </si>
  <si>
    <t>735ZV</t>
  </si>
  <si>
    <t>Zednické výpomoci</t>
  </si>
  <si>
    <t>880984214</t>
  </si>
  <si>
    <t>29</t>
  </si>
  <si>
    <t>998735201</t>
  </si>
  <si>
    <t>Přesun hmot procentní pro otopná tělesa v objektech v do 6 m</t>
  </si>
  <si>
    <t>2036811569</t>
  </si>
  <si>
    <t>Přesun hmot pro otopná tělesa stanovený procentní sazbou z ceny vodorovná dopravní vzdálenost do 50 m v objektech výšky do 6 m</t>
  </si>
  <si>
    <t>767</t>
  </si>
  <si>
    <t>Konstrukce zámečnické</t>
  </si>
  <si>
    <t>30</t>
  </si>
  <si>
    <t>7671</t>
  </si>
  <si>
    <t>Standardní uchycení potrubí s protihlukovou ochranou</t>
  </si>
  <si>
    <t>kg</t>
  </si>
  <si>
    <t>1596232912</t>
  </si>
  <si>
    <t>31</t>
  </si>
  <si>
    <t>767995111</t>
  </si>
  <si>
    <t>Montáž atypických zámečnických konstrukcí hmotnosti do 5 kg</t>
  </si>
  <si>
    <t>813501244</t>
  </si>
  <si>
    <t>Montáž ostatních atypických zámečnických konstrukcí hmotnosti do 5 kg</t>
  </si>
  <si>
    <t>32</t>
  </si>
  <si>
    <t>998767201</t>
  </si>
  <si>
    <t>Přesun hmot procentní pro zámečnické konstrukce v objektech v do 6 m</t>
  </si>
  <si>
    <t>1425348167</t>
  </si>
  <si>
    <t>Přesun hmot pro zámečnické konstrukce stanovený procentní sazbou z ceny vodorovná dopravní vzdálenost do 50 m v objektech výšky do 6 m</t>
  </si>
  <si>
    <t>783</t>
  </si>
  <si>
    <t>Dokončovací práce - nátěry</t>
  </si>
  <si>
    <t>33</t>
  </si>
  <si>
    <t>783614651</t>
  </si>
  <si>
    <t>Základní antikorozní jednonásobný syntetický potrubí DN do 50 mm</t>
  </si>
  <si>
    <t>1870818534</t>
  </si>
  <si>
    <t>OST</t>
  </si>
  <si>
    <t>Ostatní</t>
  </si>
  <si>
    <t>4</t>
  </si>
  <si>
    <t>57</t>
  </si>
  <si>
    <t>OST_09</t>
  </si>
  <si>
    <t>Bezpečnost a dohled po sváření</t>
  </si>
  <si>
    <t>512</t>
  </si>
  <si>
    <t>587124609</t>
  </si>
  <si>
    <t>35</t>
  </si>
  <si>
    <t>OST_010</t>
  </si>
  <si>
    <t>Zaškolení obsluhy k provozu zařízení</t>
  </si>
  <si>
    <t>h</t>
  </si>
  <si>
    <t>-540600937</t>
  </si>
  <si>
    <t>37</t>
  </si>
  <si>
    <t>OST_012</t>
  </si>
  <si>
    <t>Úklid pracoviště</t>
  </si>
  <si>
    <t>-247087659</t>
  </si>
  <si>
    <t>58</t>
  </si>
  <si>
    <t>OST_10</t>
  </si>
  <si>
    <t>Hlavní topná zkouška dle ČSN 06 0310</t>
  </si>
  <si>
    <t>-232310697</t>
  </si>
  <si>
    <t>59</t>
  </si>
  <si>
    <t>OST_11</t>
  </si>
  <si>
    <t>Revize zařízení</t>
  </si>
  <si>
    <t>997382383</t>
  </si>
  <si>
    <t>61</t>
  </si>
  <si>
    <t>OST_15</t>
  </si>
  <si>
    <t>Provozní deník, provozní a bezpečnostní předpisy, postup pro vypnutí el. energie</t>
  </si>
  <si>
    <t>358495317</t>
  </si>
  <si>
    <t>OST2</t>
  </si>
  <si>
    <t>Poznámka</t>
  </si>
  <si>
    <t>38</t>
  </si>
  <si>
    <t>Poz</t>
  </si>
  <si>
    <t>-1907580448</t>
  </si>
  <si>
    <t>P</t>
  </si>
  <si>
    <t xml:space="preserve">Poznámka k položce:_x000D_
Při zpracování cenové nabídky je nutné vycházet ze všech částí projektové dokumentace (technické zprávy, seznamu pozic, všech výkresů a specifikace materiálu)._x000D_
Povinností dodavatele je překontrolovat specifikaci materiálu a případný chybějící materiál doplnit a ocenit._x000D_
Součástí ceny musí být veškeré náklady, aby cena byla konečná a zahrnovala celou dodávku a montáž akce._x000D_
Dodávka akce se předpokládá včetně kompletní montáže, veškerého souvisejícího doplňkového, podružného a montážního materiálu tak, aby celé zařízení bylo funkční a splňovalo všechny předpisy, které se na ně vztahují._x000D_
</t>
  </si>
  <si>
    <t>Celkové náklady za stavbu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</si>
</sst>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2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8" fillId="0" borderId="0" xfId="0" applyNumberFormat="1" applyFont="1"/>
    <xf numFmtId="4" fontId="20" fillId="0" borderId="0" xfId="0" applyNumberFormat="1" applyFont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topLeftCell="B1" workbookViewId="0">
      <selection activeCell="AI48" sqref="AI48"/>
    </sheetView>
  </sheetViews>
  <sheetFormatPr defaultRowHeight="11.25"/>
  <cols>
    <col min="1" max="1" width="8.33203125" hidden="1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hidden="1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hidden="1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1" t="s">
        <v>5</v>
      </c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9</v>
      </c>
    </row>
    <row r="4" spans="1:74" ht="24.95" customHeight="1">
      <c r="B4" s="16"/>
      <c r="D4" s="17" t="s">
        <v>10</v>
      </c>
      <c r="AR4" s="16"/>
      <c r="AS4" s="18" t="s">
        <v>11</v>
      </c>
      <c r="BS4" s="13" t="s">
        <v>12</v>
      </c>
    </row>
    <row r="5" spans="1:74" ht="12" customHeight="1">
      <c r="B5" s="16"/>
      <c r="D5" s="19" t="s">
        <v>13</v>
      </c>
      <c r="K5" s="157" t="s">
        <v>14</v>
      </c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R5" s="16"/>
      <c r="BS5" s="13" t="s">
        <v>6</v>
      </c>
    </row>
    <row r="6" spans="1:74" ht="36.950000000000003" customHeight="1">
      <c r="B6" s="16"/>
      <c r="D6" s="21" t="s">
        <v>15</v>
      </c>
      <c r="K6" s="158" t="s">
        <v>16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R6" s="16"/>
      <c r="BS6" s="13" t="s">
        <v>6</v>
      </c>
    </row>
    <row r="7" spans="1:74" ht="12" customHeight="1">
      <c r="B7" s="16"/>
      <c r="D7" s="22" t="s">
        <v>17</v>
      </c>
      <c r="K7" s="20" t="s">
        <v>1</v>
      </c>
      <c r="AK7" s="22" t="s">
        <v>18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19</v>
      </c>
      <c r="K8" s="20" t="s">
        <v>20</v>
      </c>
      <c r="AK8" s="22" t="s">
        <v>21</v>
      </c>
      <c r="AN8" s="20" t="s">
        <v>22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23</v>
      </c>
      <c r="AK10" s="22" t="s">
        <v>24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20</v>
      </c>
      <c r="AK11" s="22" t="s">
        <v>25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26</v>
      </c>
      <c r="AK13" s="22" t="s">
        <v>24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20</v>
      </c>
      <c r="AK14" s="22" t="s">
        <v>25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27</v>
      </c>
      <c r="AK16" s="22" t="s">
        <v>24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20</v>
      </c>
      <c r="AK17" s="22" t="s">
        <v>25</v>
      </c>
      <c r="AN17" s="20" t="s">
        <v>1</v>
      </c>
      <c r="AR17" s="16"/>
      <c r="BS17" s="13" t="s">
        <v>3</v>
      </c>
    </row>
    <row r="18" spans="2:71" ht="6.95" customHeight="1">
      <c r="B18" s="16"/>
      <c r="AR18" s="16"/>
      <c r="BS18" s="13" t="s">
        <v>8</v>
      </c>
    </row>
    <row r="19" spans="2:71" ht="12" customHeight="1">
      <c r="B19" s="16"/>
      <c r="D19" s="22" t="s">
        <v>28</v>
      </c>
      <c r="AK19" s="22" t="s">
        <v>24</v>
      </c>
      <c r="AN19" s="20" t="s">
        <v>1</v>
      </c>
      <c r="AR19" s="16"/>
      <c r="BS19" s="13" t="s">
        <v>8</v>
      </c>
    </row>
    <row r="20" spans="2:71" ht="18.399999999999999" customHeight="1">
      <c r="B20" s="16"/>
      <c r="E20" s="20" t="s">
        <v>20</v>
      </c>
      <c r="AK20" s="22" t="s">
        <v>25</v>
      </c>
      <c r="AN20" s="20" t="s">
        <v>1</v>
      </c>
      <c r="AR20" s="16"/>
      <c r="BS20" s="13" t="s">
        <v>29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59" t="s">
        <v>1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ht="14.45" customHeight="1">
      <c r="B26" s="16"/>
      <c r="D26" s="25" t="s">
        <v>31</v>
      </c>
      <c r="AK26" s="160">
        <f>ROUND(AG94,2)</f>
        <v>0</v>
      </c>
      <c r="AL26" s="152"/>
      <c r="AM26" s="152"/>
      <c r="AN26" s="152"/>
      <c r="AO26" s="152"/>
      <c r="AR26" s="16"/>
    </row>
    <row r="27" spans="2:71" ht="14.45" hidden="1" customHeight="1">
      <c r="B27" s="16"/>
      <c r="D27" s="25" t="s">
        <v>32</v>
      </c>
      <c r="AK27" s="160">
        <f>ROUND(AG97, 2)</f>
        <v>0</v>
      </c>
      <c r="AL27" s="160"/>
      <c r="AM27" s="160"/>
      <c r="AN27" s="160"/>
      <c r="AO27" s="160"/>
      <c r="AR27" s="16"/>
    </row>
    <row r="28" spans="2:71" s="1" customFormat="1" ht="6.95" customHeight="1">
      <c r="B28" s="27"/>
      <c r="AR28" s="27"/>
    </row>
    <row r="29" spans="2:71" s="1" customFormat="1" ht="25.9" customHeight="1">
      <c r="B29" s="27"/>
      <c r="D29" s="28" t="s">
        <v>33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155">
        <f>ROUND(AK26 + AK27, 2)</f>
        <v>0</v>
      </c>
      <c r="AL29" s="156"/>
      <c r="AM29" s="156"/>
      <c r="AN29" s="156"/>
      <c r="AO29" s="156"/>
      <c r="AR29" s="27"/>
    </row>
    <row r="30" spans="2:71" s="1" customFormat="1" ht="6.95" customHeight="1">
      <c r="B30" s="27"/>
      <c r="AR30" s="27"/>
    </row>
    <row r="31" spans="2:71" s="1" customFormat="1" ht="12.75">
      <c r="B31" s="27"/>
      <c r="L31" s="184" t="s">
        <v>34</v>
      </c>
      <c r="M31" s="184"/>
      <c r="N31" s="184"/>
      <c r="O31" s="184"/>
      <c r="P31" s="184"/>
      <c r="W31" s="184" t="s">
        <v>35</v>
      </c>
      <c r="X31" s="184"/>
      <c r="Y31" s="184"/>
      <c r="Z31" s="184"/>
      <c r="AA31" s="184"/>
      <c r="AB31" s="184"/>
      <c r="AC31" s="184"/>
      <c r="AD31" s="184"/>
      <c r="AE31" s="184"/>
      <c r="AK31" s="184" t="s">
        <v>36</v>
      </c>
      <c r="AL31" s="184"/>
      <c r="AM31" s="184"/>
      <c r="AN31" s="184"/>
      <c r="AO31" s="184"/>
      <c r="AR31" s="27"/>
    </row>
    <row r="32" spans="2:71" s="2" customFormat="1" ht="14.45" customHeight="1">
      <c r="B32" s="31"/>
      <c r="D32" s="22" t="s">
        <v>37</v>
      </c>
      <c r="F32" s="22" t="s">
        <v>38</v>
      </c>
      <c r="L32" s="183">
        <v>0.21</v>
      </c>
      <c r="M32" s="182"/>
      <c r="N32" s="182"/>
      <c r="O32" s="182"/>
      <c r="P32" s="182"/>
      <c r="W32" s="181">
        <f>ROUND(AZ94 + SUM(CD97),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f>ROUND(AV94 + SUM(BY97), 2)</f>
        <v>0</v>
      </c>
      <c r="AL32" s="182"/>
      <c r="AM32" s="182"/>
      <c r="AN32" s="182"/>
      <c r="AO32" s="182"/>
      <c r="AR32" s="31"/>
    </row>
    <row r="33" spans="2:44" s="2" customFormat="1" ht="14.45" customHeight="1">
      <c r="B33" s="31"/>
      <c r="F33" s="22" t="s">
        <v>39</v>
      </c>
      <c r="L33" s="183">
        <v>0.15</v>
      </c>
      <c r="M33" s="182"/>
      <c r="N33" s="182"/>
      <c r="O33" s="182"/>
      <c r="P33" s="182"/>
      <c r="W33" s="181">
        <f>ROUND(BA94 + SUM(CE97),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f>ROUND(AW94 + SUM(BZ97), 2)</f>
        <v>0</v>
      </c>
      <c r="AL33" s="182"/>
      <c r="AM33" s="182"/>
      <c r="AN33" s="182"/>
      <c r="AO33" s="182"/>
      <c r="AR33" s="31"/>
    </row>
    <row r="34" spans="2:44" s="2" customFormat="1" ht="14.45" hidden="1" customHeight="1">
      <c r="B34" s="31"/>
      <c r="F34" s="22" t="s">
        <v>40</v>
      </c>
      <c r="L34" s="183">
        <v>0.21</v>
      </c>
      <c r="M34" s="182"/>
      <c r="N34" s="182"/>
      <c r="O34" s="182"/>
      <c r="P34" s="182"/>
      <c r="W34" s="181">
        <f>ROUND(BB94 + SUM(CF97), 0)</f>
        <v>0</v>
      </c>
      <c r="X34" s="182"/>
      <c r="Y34" s="182"/>
      <c r="Z34" s="182"/>
      <c r="AA34" s="182"/>
      <c r="AB34" s="182"/>
      <c r="AC34" s="182"/>
      <c r="AD34" s="182"/>
      <c r="AE34" s="182"/>
      <c r="AK34" s="181">
        <v>0</v>
      </c>
      <c r="AL34" s="182"/>
      <c r="AM34" s="182"/>
      <c r="AN34" s="182"/>
      <c r="AO34" s="182"/>
      <c r="AR34" s="31"/>
    </row>
    <row r="35" spans="2:44" s="2" customFormat="1" ht="14.45" hidden="1" customHeight="1">
      <c r="B35" s="31"/>
      <c r="F35" s="22" t="s">
        <v>41</v>
      </c>
      <c r="L35" s="183">
        <v>0.15</v>
      </c>
      <c r="M35" s="182"/>
      <c r="N35" s="182"/>
      <c r="O35" s="182"/>
      <c r="P35" s="182"/>
      <c r="W35" s="181">
        <f>ROUND(BC94 + SUM(CG97), 0)</f>
        <v>0</v>
      </c>
      <c r="X35" s="182"/>
      <c r="Y35" s="182"/>
      <c r="Z35" s="182"/>
      <c r="AA35" s="182"/>
      <c r="AB35" s="182"/>
      <c r="AC35" s="182"/>
      <c r="AD35" s="182"/>
      <c r="AE35" s="182"/>
      <c r="AK35" s="181">
        <v>0</v>
      </c>
      <c r="AL35" s="182"/>
      <c r="AM35" s="182"/>
      <c r="AN35" s="182"/>
      <c r="AO35" s="182"/>
      <c r="AR35" s="31"/>
    </row>
    <row r="36" spans="2:44" s="2" customFormat="1" ht="14.45" hidden="1" customHeight="1">
      <c r="B36" s="31"/>
      <c r="F36" s="22" t="s">
        <v>42</v>
      </c>
      <c r="L36" s="183">
        <v>0</v>
      </c>
      <c r="M36" s="182"/>
      <c r="N36" s="182"/>
      <c r="O36" s="182"/>
      <c r="P36" s="182"/>
      <c r="W36" s="181">
        <f>ROUND(BD94 + SUM(CH97), 0)</f>
        <v>0</v>
      </c>
      <c r="X36" s="182"/>
      <c r="Y36" s="182"/>
      <c r="Z36" s="182"/>
      <c r="AA36" s="182"/>
      <c r="AB36" s="182"/>
      <c r="AC36" s="182"/>
      <c r="AD36" s="182"/>
      <c r="AE36" s="182"/>
      <c r="AK36" s="181">
        <v>0</v>
      </c>
      <c r="AL36" s="182"/>
      <c r="AM36" s="182"/>
      <c r="AN36" s="182"/>
      <c r="AO36" s="182"/>
      <c r="AR36" s="31"/>
    </row>
    <row r="37" spans="2:44" s="1" customFormat="1" ht="6.95" customHeight="1">
      <c r="B37" s="27"/>
      <c r="AR37" s="27"/>
    </row>
    <row r="38" spans="2:44" s="1" customFormat="1" ht="25.9" customHeight="1">
      <c r="B38" s="27"/>
      <c r="C38" s="32"/>
      <c r="D38" s="33" t="s">
        <v>43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5" t="s">
        <v>44</v>
      </c>
      <c r="U38" s="34"/>
      <c r="V38" s="34"/>
      <c r="W38" s="34"/>
      <c r="X38" s="174" t="s">
        <v>45</v>
      </c>
      <c r="Y38" s="175"/>
      <c r="Z38" s="175"/>
      <c r="AA38" s="175"/>
      <c r="AB38" s="175"/>
      <c r="AC38" s="34"/>
      <c r="AD38" s="34"/>
      <c r="AE38" s="34"/>
      <c r="AF38" s="34"/>
      <c r="AG38" s="34"/>
      <c r="AH38" s="34"/>
      <c r="AI38" s="34"/>
      <c r="AJ38" s="34"/>
      <c r="AK38" s="176">
        <f>SUM(AK29:AK36)</f>
        <v>0</v>
      </c>
      <c r="AL38" s="175"/>
      <c r="AM38" s="175"/>
      <c r="AN38" s="175"/>
      <c r="AO38" s="177"/>
      <c r="AP38" s="32"/>
      <c r="AQ38" s="32"/>
      <c r="AR38" s="27"/>
    </row>
    <row r="39" spans="2:44" s="1" customFormat="1" ht="6.95" customHeight="1">
      <c r="B39" s="27"/>
      <c r="AR39" s="27"/>
    </row>
    <row r="40" spans="2:44" s="1" customFormat="1" ht="14.45" customHeight="1">
      <c r="B40" s="27"/>
      <c r="AR40" s="27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7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7"/>
      <c r="D60" s="38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48</v>
      </c>
      <c r="AI60" s="29"/>
      <c r="AJ60" s="29"/>
      <c r="AK60" s="29"/>
      <c r="AL60" s="29"/>
      <c r="AM60" s="38" t="s">
        <v>49</v>
      </c>
      <c r="AN60" s="29"/>
      <c r="AO60" s="29"/>
      <c r="AR60" s="27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7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7"/>
      <c r="D75" s="38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48</v>
      </c>
      <c r="AI75" s="29"/>
      <c r="AJ75" s="29"/>
      <c r="AK75" s="29"/>
      <c r="AL75" s="29"/>
      <c r="AM75" s="38" t="s">
        <v>49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7" t="s">
        <v>52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2" t="s">
        <v>13</v>
      </c>
      <c r="L84" s="3" t="str">
        <f>K5</f>
        <v>2020/02</v>
      </c>
      <c r="AR84" s="43"/>
    </row>
    <row r="85" spans="1:91" s="4" customFormat="1" ht="36.950000000000003" customHeight="1">
      <c r="B85" s="44"/>
      <c r="C85" s="45" t="s">
        <v>15</v>
      </c>
      <c r="L85" s="178" t="str">
        <f>K6</f>
        <v>Gymnázium Vídeňská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19</v>
      </c>
      <c r="L87" s="46" t="str">
        <f>IF(K8="","",K8)</f>
        <v xml:space="preserve"> </v>
      </c>
      <c r="AI87" s="22" t="s">
        <v>21</v>
      </c>
      <c r="AM87" s="180" t="str">
        <f>IF(AN8= "","",AN8)</f>
        <v>18. 3. 2020</v>
      </c>
      <c r="AN87" s="180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23</v>
      </c>
      <c r="L89" s="3" t="str">
        <f>IF(E11= "","",E11)</f>
        <v xml:space="preserve"> </v>
      </c>
      <c r="AI89" s="22" t="s">
        <v>27</v>
      </c>
      <c r="AM89" s="167" t="str">
        <f>IF(E17="","",E17)</f>
        <v xml:space="preserve"> </v>
      </c>
      <c r="AN89" s="168"/>
      <c r="AO89" s="168"/>
      <c r="AP89" s="168"/>
      <c r="AR89" s="27"/>
      <c r="AS89" s="163" t="s">
        <v>53</v>
      </c>
      <c r="AT89" s="164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2" t="s">
        <v>26</v>
      </c>
      <c r="L90" s="3" t="str">
        <f>IF(E14="","",E14)</f>
        <v xml:space="preserve"> </v>
      </c>
      <c r="AI90" s="22" t="s">
        <v>28</v>
      </c>
      <c r="AM90" s="167" t="str">
        <f>IF(E20="","",E20)</f>
        <v xml:space="preserve"> </v>
      </c>
      <c r="AN90" s="168"/>
      <c r="AO90" s="168"/>
      <c r="AP90" s="168"/>
      <c r="AR90" s="27"/>
      <c r="AS90" s="165"/>
      <c r="AT90" s="166"/>
      <c r="BD90" s="50"/>
    </row>
    <row r="91" spans="1:91" s="1" customFormat="1" ht="10.9" customHeight="1">
      <c r="B91" s="27"/>
      <c r="AR91" s="27"/>
      <c r="AS91" s="165"/>
      <c r="AT91" s="166"/>
      <c r="BD91" s="50"/>
    </row>
    <row r="92" spans="1:91" s="1" customFormat="1" ht="29.25" customHeight="1">
      <c r="B92" s="27"/>
      <c r="C92" s="169" t="s">
        <v>54</v>
      </c>
      <c r="D92" s="170"/>
      <c r="E92" s="170"/>
      <c r="F92" s="170"/>
      <c r="G92" s="170"/>
      <c r="H92" s="51"/>
      <c r="I92" s="171" t="s">
        <v>55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2" t="s">
        <v>56</v>
      </c>
      <c r="AH92" s="170"/>
      <c r="AI92" s="170"/>
      <c r="AJ92" s="170"/>
      <c r="AK92" s="170"/>
      <c r="AL92" s="170"/>
      <c r="AM92" s="170"/>
      <c r="AN92" s="171" t="s">
        <v>57</v>
      </c>
      <c r="AO92" s="170"/>
      <c r="AP92" s="173"/>
      <c r="AQ92" s="52" t="s">
        <v>58</v>
      </c>
      <c r="AR92" s="27"/>
      <c r="AS92" s="53" t="s">
        <v>59</v>
      </c>
      <c r="AT92" s="54" t="s">
        <v>60</v>
      </c>
      <c r="AU92" s="54" t="s">
        <v>61</v>
      </c>
      <c r="AV92" s="54" t="s">
        <v>62</v>
      </c>
      <c r="AW92" s="54" t="s">
        <v>63</v>
      </c>
      <c r="AX92" s="54" t="s">
        <v>64</v>
      </c>
      <c r="AY92" s="54" t="s">
        <v>65</v>
      </c>
      <c r="AZ92" s="54" t="s">
        <v>66</v>
      </c>
      <c r="BA92" s="54" t="s">
        <v>67</v>
      </c>
      <c r="BB92" s="54" t="s">
        <v>68</v>
      </c>
      <c r="BC92" s="54" t="s">
        <v>69</v>
      </c>
      <c r="BD92" s="55" t="s">
        <v>70</v>
      </c>
    </row>
    <row r="93" spans="1:91" s="1" customFormat="1" ht="10.9" customHeight="1">
      <c r="B93" s="27"/>
      <c r="AR93" s="27"/>
      <c r="AS93" s="56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7"/>
      <c r="C94" s="58" t="s">
        <v>71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62">
        <f>ROUND(AG95, 2)</f>
        <v>0</v>
      </c>
      <c r="AH94" s="162"/>
      <c r="AI94" s="162"/>
      <c r="AJ94" s="162"/>
      <c r="AK94" s="162"/>
      <c r="AL94" s="162"/>
      <c r="AM94" s="162"/>
      <c r="AN94" s="149">
        <f>SUM(AG94,AT94)</f>
        <v>0</v>
      </c>
      <c r="AO94" s="149"/>
      <c r="AP94" s="149"/>
      <c r="AQ94" s="61" t="s">
        <v>1</v>
      </c>
      <c r="AR94" s="57"/>
      <c r="AS94" s="62">
        <f>ROUND(AS95,0)</f>
        <v>0</v>
      </c>
      <c r="AT94" s="63">
        <f>ROUND(SUM(AV94:AW94),2)</f>
        <v>0</v>
      </c>
      <c r="AU94" s="64">
        <f>ROUND(AU95,5)</f>
        <v>41.88</v>
      </c>
      <c r="AV94" s="63">
        <f>ROUND(AZ94*L32,2)</f>
        <v>0</v>
      </c>
      <c r="AW94" s="63">
        <f>ROUND(BA94*L33,0)</f>
        <v>0</v>
      </c>
      <c r="AX94" s="63">
        <f>ROUND(BB94*L32,0)</f>
        <v>0</v>
      </c>
      <c r="AY94" s="63">
        <f>ROUND(BC94*L33,0)</f>
        <v>0</v>
      </c>
      <c r="AZ94" s="63">
        <f>ROUND(AZ95,0)</f>
        <v>0</v>
      </c>
      <c r="BA94" s="63">
        <f>ROUND(BA95,0)</f>
        <v>0</v>
      </c>
      <c r="BB94" s="63">
        <f>ROUND(BB95,0)</f>
        <v>0</v>
      </c>
      <c r="BC94" s="63">
        <f>ROUND(BC95,0)</f>
        <v>0</v>
      </c>
      <c r="BD94" s="65">
        <f>ROUND(BD95,0)</f>
        <v>0</v>
      </c>
      <c r="BS94" s="66" t="s">
        <v>72</v>
      </c>
      <c r="BT94" s="66" t="s">
        <v>73</v>
      </c>
      <c r="BU94" s="67" t="s">
        <v>74</v>
      </c>
      <c r="BV94" s="66" t="s">
        <v>75</v>
      </c>
      <c r="BW94" s="66" t="s">
        <v>4</v>
      </c>
      <c r="BX94" s="66" t="s">
        <v>76</v>
      </c>
      <c r="CL94" s="66" t="s">
        <v>1</v>
      </c>
    </row>
    <row r="95" spans="1:91" s="6" customFormat="1" ht="24.75" customHeight="1">
      <c r="A95" s="68" t="s">
        <v>77</v>
      </c>
      <c r="B95" s="69"/>
      <c r="C95" s="70"/>
      <c r="D95" s="161" t="s">
        <v>78</v>
      </c>
      <c r="E95" s="161"/>
      <c r="F95" s="161"/>
      <c r="G95" s="161"/>
      <c r="H95" s="161"/>
      <c r="I95" s="71"/>
      <c r="J95" s="161" t="s">
        <v>16</v>
      </c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61"/>
      <c r="AF95" s="161"/>
      <c r="AG95" s="153">
        <f>'2020-02 - STR - Gymnázium...'!J32</f>
        <v>0</v>
      </c>
      <c r="AH95" s="154"/>
      <c r="AI95" s="154"/>
      <c r="AJ95" s="154"/>
      <c r="AK95" s="154"/>
      <c r="AL95" s="154"/>
      <c r="AM95" s="154"/>
      <c r="AN95" s="153">
        <f>SUM(AG95,AT95)</f>
        <v>0</v>
      </c>
      <c r="AO95" s="154"/>
      <c r="AP95" s="154"/>
      <c r="AQ95" s="72" t="s">
        <v>79</v>
      </c>
      <c r="AR95" s="69"/>
      <c r="AS95" s="73">
        <v>0</v>
      </c>
      <c r="AT95" s="74">
        <f>ROUND(SUM(AV95:AW95),2)</f>
        <v>0</v>
      </c>
      <c r="AU95" s="75">
        <f>'2020-02 - STR - Gymnázium...'!P131</f>
        <v>41.879999999999995</v>
      </c>
      <c r="AV95" s="74">
        <f>'2020-02 - STR - Gymnázium...'!J35</f>
        <v>0</v>
      </c>
      <c r="AW95" s="74">
        <f>'2020-02 - STR - Gymnázium...'!J36</f>
        <v>0</v>
      </c>
      <c r="AX95" s="74">
        <f>'2020-02 - STR - Gymnázium...'!J37</f>
        <v>0</v>
      </c>
      <c r="AY95" s="74">
        <f>'2020-02 - STR - Gymnázium...'!J38</f>
        <v>0</v>
      </c>
      <c r="AZ95" s="74">
        <f>'2020-02 - STR - Gymnázium...'!F35</f>
        <v>0</v>
      </c>
      <c r="BA95" s="74">
        <f>'2020-02 - STR - Gymnázium...'!F36</f>
        <v>0</v>
      </c>
      <c r="BB95" s="74">
        <f>'2020-02 - STR - Gymnázium...'!F37</f>
        <v>0</v>
      </c>
      <c r="BC95" s="74">
        <f>'2020-02 - STR - Gymnázium...'!F38</f>
        <v>0</v>
      </c>
      <c r="BD95" s="76">
        <f>'2020-02 - STR - Gymnázium...'!F39</f>
        <v>0</v>
      </c>
      <c r="BT95" s="77" t="s">
        <v>8</v>
      </c>
      <c r="BV95" s="77" t="s">
        <v>75</v>
      </c>
      <c r="BW95" s="77" t="s">
        <v>80</v>
      </c>
      <c r="BX95" s="77" t="s">
        <v>4</v>
      </c>
      <c r="CL95" s="77" t="s">
        <v>1</v>
      </c>
      <c r="CM95" s="77" t="s">
        <v>81</v>
      </c>
    </row>
    <row r="96" spans="1:91">
      <c r="B96" s="16"/>
      <c r="AR96" s="16"/>
    </row>
    <row r="97" spans="2:48" s="1" customFormat="1" ht="30" hidden="1" customHeight="1">
      <c r="B97" s="27"/>
      <c r="C97" s="58" t="s">
        <v>82</v>
      </c>
      <c r="AG97" s="149">
        <v>0</v>
      </c>
      <c r="AH97" s="149"/>
      <c r="AI97" s="149"/>
      <c r="AJ97" s="149"/>
      <c r="AK97" s="149"/>
      <c r="AL97" s="149"/>
      <c r="AM97" s="149"/>
      <c r="AN97" s="149">
        <v>0</v>
      </c>
      <c r="AO97" s="149"/>
      <c r="AP97" s="149"/>
      <c r="AQ97" s="78"/>
      <c r="AR97" s="27"/>
      <c r="AS97" s="53" t="s">
        <v>83</v>
      </c>
      <c r="AT97" s="54" t="s">
        <v>84</v>
      </c>
      <c r="AU97" s="54" t="s">
        <v>37</v>
      </c>
      <c r="AV97" s="55" t="s">
        <v>60</v>
      </c>
    </row>
    <row r="98" spans="2:48" s="1" customFormat="1" ht="10.9" customHeight="1">
      <c r="B98" s="27"/>
      <c r="AR98" s="27"/>
    </row>
    <row r="99" spans="2:48" s="1" customFormat="1" ht="30" customHeight="1">
      <c r="B99" s="27"/>
      <c r="C99" s="79" t="s">
        <v>402</v>
      </c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150">
        <f>ROUND(AG94 + AG97, 2)</f>
        <v>0</v>
      </c>
      <c r="AH99" s="150"/>
      <c r="AI99" s="150"/>
      <c r="AJ99" s="150"/>
      <c r="AK99" s="150"/>
      <c r="AL99" s="150"/>
      <c r="AM99" s="150"/>
      <c r="AN99" s="150">
        <f>ROUND(AN94 + AN97, 2)</f>
        <v>0</v>
      </c>
      <c r="AO99" s="150"/>
      <c r="AP99" s="150"/>
      <c r="AQ99" s="80"/>
      <c r="AR99" s="27"/>
    </row>
    <row r="100" spans="2:48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27"/>
    </row>
  </sheetData>
  <mergeCells count="46">
    <mergeCell ref="L31:P31"/>
    <mergeCell ref="W31:AE31"/>
    <mergeCell ref="AK31:AO31"/>
    <mergeCell ref="W32:AE32"/>
    <mergeCell ref="AK32:AO32"/>
    <mergeCell ref="L32:P32"/>
    <mergeCell ref="W33:AE33"/>
    <mergeCell ref="AK33:AO33"/>
    <mergeCell ref="L33:P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X38:AB38"/>
    <mergeCell ref="AK38:AO38"/>
    <mergeCell ref="L85:AO85"/>
    <mergeCell ref="AM87:AN87"/>
    <mergeCell ref="AM89:AP89"/>
    <mergeCell ref="AN94:AP94"/>
    <mergeCell ref="AS89:AT91"/>
    <mergeCell ref="AM90:AP90"/>
    <mergeCell ref="C92:G92"/>
    <mergeCell ref="I92:AF92"/>
    <mergeCell ref="AG92:AM92"/>
    <mergeCell ref="AN92:AP92"/>
    <mergeCell ref="AG97:AM97"/>
    <mergeCell ref="AN97:AP97"/>
    <mergeCell ref="AG99:AM99"/>
    <mergeCell ref="AN99:AP99"/>
    <mergeCell ref="AR2:BE2"/>
    <mergeCell ref="AN95:AP95"/>
    <mergeCell ref="AG95:AM95"/>
    <mergeCell ref="AK29:AO29"/>
    <mergeCell ref="K5:AO5"/>
    <mergeCell ref="K6:AO6"/>
    <mergeCell ref="E23:AN23"/>
    <mergeCell ref="AK26:AO26"/>
    <mergeCell ref="AK27:AO27"/>
    <mergeCell ref="D95:H95"/>
    <mergeCell ref="J95:AF95"/>
    <mergeCell ref="AG94:AM94"/>
  </mergeCells>
  <hyperlinks>
    <hyperlink ref="A95" location="'2020-02 - STR - Gymnázium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9"/>
  <sheetViews>
    <sheetView showGridLines="0" topLeftCell="A220" workbookViewId="0">
      <selection activeCell="I222" sqref="I22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1" t="s">
        <v>5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3" t="s">
        <v>80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>
      <c r="B4" s="16"/>
      <c r="D4" s="17" t="s">
        <v>85</v>
      </c>
      <c r="L4" s="16"/>
      <c r="M4" s="82" t="s">
        <v>11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15</v>
      </c>
      <c r="L6" s="16"/>
    </row>
    <row r="7" spans="2:46" ht="16.5" customHeight="1">
      <c r="B7" s="16"/>
      <c r="E7" s="186" t="str">
        <f>'Rekapitulace stavby'!K6</f>
        <v>Gymnázium Vídeňská</v>
      </c>
      <c r="F7" s="187"/>
      <c r="G7" s="187"/>
      <c r="H7" s="187"/>
      <c r="L7" s="16"/>
    </row>
    <row r="8" spans="2:46" s="1" customFormat="1" ht="12" customHeight="1">
      <c r="B8" s="27"/>
      <c r="D8" s="22" t="s">
        <v>86</v>
      </c>
      <c r="L8" s="27"/>
    </row>
    <row r="9" spans="2:46" s="1" customFormat="1" ht="16.5" customHeight="1">
      <c r="B9" s="27"/>
      <c r="E9" s="178" t="s">
        <v>87</v>
      </c>
      <c r="F9" s="185"/>
      <c r="G9" s="185"/>
      <c r="H9" s="185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2" t="s">
        <v>17</v>
      </c>
      <c r="F11" s="20" t="s">
        <v>1</v>
      </c>
      <c r="I11" s="22" t="s">
        <v>18</v>
      </c>
      <c r="J11" s="20" t="s">
        <v>1</v>
      </c>
      <c r="L11" s="27"/>
    </row>
    <row r="12" spans="2:46" s="1" customFormat="1" ht="12" customHeight="1">
      <c r="B12" s="27"/>
      <c r="D12" s="22" t="s">
        <v>19</v>
      </c>
      <c r="F12" s="20" t="s">
        <v>20</v>
      </c>
      <c r="I12" s="22" t="s">
        <v>21</v>
      </c>
      <c r="J12" s="47" t="str">
        <f>'Rekapitulace stavby'!AN8</f>
        <v>18. 3. 2020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23</v>
      </c>
      <c r="I14" s="22" t="s">
        <v>24</v>
      </c>
      <c r="J14" s="20" t="str">
        <f>IF('Rekapitulace stavby'!AN10="","",'Rekapitulace stavby'!AN10)</f>
        <v/>
      </c>
      <c r="L14" s="27"/>
    </row>
    <row r="15" spans="2:46" s="1" customFormat="1" ht="18" customHeight="1">
      <c r="B15" s="27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26</v>
      </c>
      <c r="I17" s="22" t="s">
        <v>24</v>
      </c>
      <c r="J17" s="20" t="str">
        <f>'Rekapitulace stavby'!AN13</f>
        <v/>
      </c>
      <c r="L17" s="27"/>
    </row>
    <row r="18" spans="2:12" s="1" customFormat="1" ht="18" customHeight="1">
      <c r="B18" s="27"/>
      <c r="E18" s="157" t="str">
        <f>'Rekapitulace stavby'!E14</f>
        <v xml:space="preserve"> </v>
      </c>
      <c r="F18" s="157"/>
      <c r="G18" s="157"/>
      <c r="H18" s="157"/>
      <c r="I18" s="22" t="s">
        <v>25</v>
      </c>
      <c r="J18" s="20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27</v>
      </c>
      <c r="I20" s="22" t="s">
        <v>24</v>
      </c>
      <c r="J20" s="20" t="str">
        <f>IF('Rekapitulace stavby'!AN16="","",'Rekapitulace stavby'!AN16)</f>
        <v/>
      </c>
      <c r="L20" s="27"/>
    </row>
    <row r="21" spans="2:12" s="1" customFormat="1" ht="18" customHeight="1">
      <c r="B21" s="27"/>
      <c r="E21" s="20" t="str">
        <f>IF('Rekapitulace stavby'!E17="","",'Rekapitulace stavby'!E17)</f>
        <v xml:space="preserve"> </v>
      </c>
      <c r="I21" s="22" t="s">
        <v>25</v>
      </c>
      <c r="J21" s="20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28</v>
      </c>
      <c r="I23" s="22" t="s">
        <v>24</v>
      </c>
      <c r="J23" s="20" t="str">
        <f>IF('Rekapitulace stavby'!AN19="","",'Rekapitulace stavby'!AN19)</f>
        <v/>
      </c>
      <c r="L23" s="27"/>
    </row>
    <row r="24" spans="2:12" s="1" customFormat="1" ht="18" customHeight="1">
      <c r="B24" s="27"/>
      <c r="E24" s="20" t="str">
        <f>IF('Rekapitulace stavby'!E20="","",'Rekapitulace stavby'!E20)</f>
        <v xml:space="preserve"> </v>
      </c>
      <c r="I24" s="22" t="s">
        <v>25</v>
      </c>
      <c r="J24" s="20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30</v>
      </c>
      <c r="L26" s="27"/>
    </row>
    <row r="27" spans="2:12" s="7" customFormat="1" ht="16.5" customHeight="1">
      <c r="B27" s="83"/>
      <c r="E27" s="159" t="s">
        <v>1</v>
      </c>
      <c r="F27" s="159"/>
      <c r="G27" s="159"/>
      <c r="H27" s="159"/>
      <c r="L27" s="83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D30" s="20" t="s">
        <v>88</v>
      </c>
      <c r="J30" s="26">
        <f>J96</f>
        <v>0</v>
      </c>
      <c r="L30" s="27"/>
    </row>
    <row r="31" spans="2:12" s="1" customFormat="1" ht="14.45" hidden="1" customHeight="1">
      <c r="B31" s="27"/>
      <c r="D31" s="25" t="s">
        <v>89</v>
      </c>
      <c r="J31" s="26">
        <f>J110</f>
        <v>0</v>
      </c>
      <c r="L31" s="27"/>
    </row>
    <row r="32" spans="2:12" s="1" customFormat="1" ht="25.35" customHeight="1">
      <c r="B32" s="27"/>
      <c r="D32" s="84" t="s">
        <v>33</v>
      </c>
      <c r="J32" s="60">
        <f>ROUND(J30 + J31, 2)</f>
        <v>0</v>
      </c>
      <c r="L32" s="27"/>
    </row>
    <row r="33" spans="2:12" s="1" customFormat="1" ht="6.95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>
      <c r="B34" s="27"/>
      <c r="F34" s="30" t="s">
        <v>35</v>
      </c>
      <c r="I34" s="30" t="s">
        <v>34</v>
      </c>
      <c r="J34" s="30" t="s">
        <v>36</v>
      </c>
      <c r="L34" s="27"/>
    </row>
    <row r="35" spans="2:12" s="1" customFormat="1" ht="14.45" customHeight="1">
      <c r="B35" s="27"/>
      <c r="D35" s="85" t="s">
        <v>37</v>
      </c>
      <c r="E35" s="22" t="s">
        <v>38</v>
      </c>
      <c r="F35" s="86">
        <f>ROUND((SUM(BE110+BE111) + SUM(BE131:BE228)), 2)</f>
        <v>0</v>
      </c>
      <c r="I35" s="87">
        <v>0.21</v>
      </c>
      <c r="J35" s="86">
        <f>ROUND(((SUM(BE110+BE111) + SUM(BE131:BE228)))*I35, 2)</f>
        <v>0</v>
      </c>
      <c r="L35" s="27"/>
    </row>
    <row r="36" spans="2:12" s="1" customFormat="1" ht="14.45" customHeight="1">
      <c r="B36" s="27"/>
      <c r="E36" s="22" t="s">
        <v>39</v>
      </c>
      <c r="F36" s="86">
        <f>ROUND((SUM(BF110:BF111) + SUM(BF131:BF228)),  0)</f>
        <v>0</v>
      </c>
      <c r="I36" s="87">
        <v>0.15</v>
      </c>
      <c r="J36" s="86">
        <f>ROUND(((SUM(BF110:BF111) + SUM(BF131:BF228))*I36),  0)</f>
        <v>0</v>
      </c>
      <c r="L36" s="27"/>
    </row>
    <row r="37" spans="2:12" s="1" customFormat="1" ht="14.45" hidden="1" customHeight="1">
      <c r="B37" s="27"/>
      <c r="E37" s="22" t="s">
        <v>40</v>
      </c>
      <c r="F37" s="86">
        <f>ROUND((SUM(BG110:BG111) + SUM(BG131:BG228)),  0)</f>
        <v>0</v>
      </c>
      <c r="I37" s="87">
        <v>0.21</v>
      </c>
      <c r="J37" s="86">
        <f>0</f>
        <v>0</v>
      </c>
      <c r="L37" s="27"/>
    </row>
    <row r="38" spans="2:12" s="1" customFormat="1" ht="14.45" hidden="1" customHeight="1">
      <c r="B38" s="27"/>
      <c r="E38" s="22" t="s">
        <v>41</v>
      </c>
      <c r="F38" s="86">
        <f>ROUND((SUM(BH110:BH111) + SUM(BH131:BH228)),  0)</f>
        <v>0</v>
      </c>
      <c r="I38" s="87">
        <v>0.15</v>
      </c>
      <c r="J38" s="86">
        <f>0</f>
        <v>0</v>
      </c>
      <c r="L38" s="27"/>
    </row>
    <row r="39" spans="2:12" s="1" customFormat="1" ht="14.45" hidden="1" customHeight="1">
      <c r="B39" s="27"/>
      <c r="E39" s="22" t="s">
        <v>42</v>
      </c>
      <c r="F39" s="86">
        <f>ROUND((SUM(BI110:BI111) + SUM(BI131:BI228)),  0)</f>
        <v>0</v>
      </c>
      <c r="I39" s="87">
        <v>0</v>
      </c>
      <c r="J39" s="86">
        <f>0</f>
        <v>0</v>
      </c>
      <c r="L39" s="27"/>
    </row>
    <row r="40" spans="2:12" s="1" customFormat="1" ht="6.95" customHeight="1">
      <c r="B40" s="27"/>
      <c r="L40" s="27"/>
    </row>
    <row r="41" spans="2:12" s="1" customFormat="1" ht="25.35" customHeight="1">
      <c r="B41" s="27"/>
      <c r="C41" s="80"/>
      <c r="D41" s="88" t="s">
        <v>43</v>
      </c>
      <c r="E41" s="51"/>
      <c r="F41" s="51"/>
      <c r="G41" s="89" t="s">
        <v>44</v>
      </c>
      <c r="H41" s="90" t="s">
        <v>45</v>
      </c>
      <c r="I41" s="51"/>
      <c r="J41" s="91">
        <f>SUM(J32:J39)</f>
        <v>0</v>
      </c>
      <c r="K41" s="92"/>
      <c r="L41" s="27"/>
    </row>
    <row r="42" spans="2:12" s="1" customFormat="1" ht="14.45" customHeight="1">
      <c r="B42" s="27"/>
      <c r="L42" s="27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38" t="s">
        <v>48</v>
      </c>
      <c r="E61" s="29"/>
      <c r="F61" s="93" t="s">
        <v>49</v>
      </c>
      <c r="G61" s="38" t="s">
        <v>48</v>
      </c>
      <c r="H61" s="29"/>
      <c r="I61" s="29"/>
      <c r="J61" s="94" t="s">
        <v>49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38" t="s">
        <v>48</v>
      </c>
      <c r="E76" s="29"/>
      <c r="F76" s="93" t="s">
        <v>49</v>
      </c>
      <c r="G76" s="38" t="s">
        <v>48</v>
      </c>
      <c r="H76" s="29"/>
      <c r="I76" s="29"/>
      <c r="J76" s="94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7" t="s">
        <v>90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15</v>
      </c>
      <c r="L84" s="27"/>
    </row>
    <row r="85" spans="2:47" s="1" customFormat="1" ht="16.5" customHeight="1">
      <c r="B85" s="27"/>
      <c r="E85" s="186" t="str">
        <f>E7</f>
        <v>Gymnázium Vídeňská</v>
      </c>
      <c r="F85" s="187"/>
      <c r="G85" s="187"/>
      <c r="H85" s="187"/>
      <c r="L85" s="27"/>
    </row>
    <row r="86" spans="2:47" s="1" customFormat="1" ht="12" customHeight="1">
      <c r="B86" s="27"/>
      <c r="C86" s="22" t="s">
        <v>86</v>
      </c>
      <c r="L86" s="27"/>
    </row>
    <row r="87" spans="2:47" s="1" customFormat="1" ht="16.5" customHeight="1">
      <c r="B87" s="27"/>
      <c r="E87" s="178" t="str">
        <f>E9</f>
        <v>2020/02 - STR - Gymnázium Vídeňská</v>
      </c>
      <c r="F87" s="185"/>
      <c r="G87" s="185"/>
      <c r="H87" s="185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19</v>
      </c>
      <c r="F89" s="20" t="str">
        <f>F12</f>
        <v xml:space="preserve"> </v>
      </c>
      <c r="I89" s="22" t="s">
        <v>21</v>
      </c>
      <c r="J89" s="47" t="str">
        <f>IF(J12="","",J12)</f>
        <v>18. 3. 2020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23</v>
      </c>
      <c r="F91" s="20" t="str">
        <f>E15</f>
        <v xml:space="preserve"> </v>
      </c>
      <c r="I91" s="22" t="s">
        <v>27</v>
      </c>
      <c r="J91" s="23" t="str">
        <f>E21</f>
        <v xml:space="preserve"> </v>
      </c>
      <c r="L91" s="27"/>
    </row>
    <row r="92" spans="2:47" s="1" customFormat="1" ht="15.2" customHeight="1">
      <c r="B92" s="27"/>
      <c r="C92" s="22" t="s">
        <v>26</v>
      </c>
      <c r="F92" s="20" t="str">
        <f>IF(E18="","",E18)</f>
        <v xml:space="preserve"> </v>
      </c>
      <c r="I92" s="22" t="s">
        <v>28</v>
      </c>
      <c r="J92" s="23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5" t="s">
        <v>91</v>
      </c>
      <c r="D94" s="80"/>
      <c r="E94" s="80"/>
      <c r="F94" s="80"/>
      <c r="G94" s="80"/>
      <c r="H94" s="80"/>
      <c r="I94" s="80"/>
      <c r="J94" s="96" t="s">
        <v>92</v>
      </c>
      <c r="K94" s="80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7" t="s">
        <v>93</v>
      </c>
      <c r="J96" s="60">
        <f>J131</f>
        <v>0</v>
      </c>
      <c r="L96" s="27"/>
      <c r="AU96" s="13" t="s">
        <v>94</v>
      </c>
    </row>
    <row r="97" spans="2:14" s="8" customFormat="1" ht="24.95" customHeight="1">
      <c r="B97" s="98"/>
      <c r="D97" s="99" t="s">
        <v>95</v>
      </c>
      <c r="E97" s="100"/>
      <c r="F97" s="100"/>
      <c r="G97" s="100"/>
      <c r="H97" s="100"/>
      <c r="I97" s="100"/>
      <c r="J97" s="101">
        <f>J132</f>
        <v>0</v>
      </c>
      <c r="L97" s="98"/>
    </row>
    <row r="98" spans="2:14" s="9" customFormat="1" ht="19.899999999999999" customHeight="1">
      <c r="B98" s="102"/>
      <c r="D98" s="103" t="s">
        <v>96</v>
      </c>
      <c r="E98" s="104"/>
      <c r="F98" s="104"/>
      <c r="G98" s="104"/>
      <c r="H98" s="104"/>
      <c r="I98" s="104"/>
      <c r="J98" s="105">
        <f>J133</f>
        <v>0</v>
      </c>
      <c r="L98" s="102"/>
    </row>
    <row r="99" spans="2:14" s="9" customFormat="1" ht="19.899999999999999" customHeight="1">
      <c r="B99" s="102"/>
      <c r="D99" s="103" t="s">
        <v>97</v>
      </c>
      <c r="E99" s="104"/>
      <c r="F99" s="104"/>
      <c r="G99" s="104"/>
      <c r="H99" s="104"/>
      <c r="I99" s="104"/>
      <c r="J99" s="105">
        <f>J140</f>
        <v>0</v>
      </c>
      <c r="L99" s="102"/>
    </row>
    <row r="100" spans="2:14" s="9" customFormat="1" ht="19.899999999999999" customHeight="1">
      <c r="B100" s="102"/>
      <c r="D100" s="103" t="s">
        <v>98</v>
      </c>
      <c r="E100" s="104"/>
      <c r="F100" s="104"/>
      <c r="G100" s="104"/>
      <c r="H100" s="104"/>
      <c r="I100" s="104"/>
      <c r="J100" s="105">
        <f>J150</f>
        <v>0</v>
      </c>
      <c r="L100" s="102"/>
    </row>
    <row r="101" spans="2:14" s="9" customFormat="1" ht="19.899999999999999" customHeight="1">
      <c r="B101" s="102"/>
      <c r="D101" s="103" t="s">
        <v>99</v>
      </c>
      <c r="E101" s="104"/>
      <c r="F101" s="104"/>
      <c r="G101" s="104"/>
      <c r="H101" s="104"/>
      <c r="I101" s="104"/>
      <c r="J101" s="105">
        <f>J163</f>
        <v>0</v>
      </c>
      <c r="L101" s="102"/>
    </row>
    <row r="102" spans="2:14" s="9" customFormat="1" ht="19.899999999999999" customHeight="1">
      <c r="B102" s="102"/>
      <c r="D102" s="103" t="s">
        <v>100</v>
      </c>
      <c r="E102" s="104"/>
      <c r="F102" s="104"/>
      <c r="G102" s="104"/>
      <c r="H102" s="104"/>
      <c r="I102" s="104"/>
      <c r="J102" s="105">
        <f>J178</f>
        <v>0</v>
      </c>
      <c r="L102" s="102"/>
    </row>
    <row r="103" spans="2:14" s="9" customFormat="1" ht="19.899999999999999" customHeight="1">
      <c r="B103" s="102"/>
      <c r="D103" s="103" t="s">
        <v>101</v>
      </c>
      <c r="E103" s="104"/>
      <c r="F103" s="104"/>
      <c r="G103" s="104"/>
      <c r="H103" s="104"/>
      <c r="I103" s="104"/>
      <c r="J103" s="105">
        <f>J197</f>
        <v>0</v>
      </c>
      <c r="L103" s="102"/>
    </row>
    <row r="104" spans="2:14" s="9" customFormat="1" ht="19.899999999999999" customHeight="1">
      <c r="B104" s="102"/>
      <c r="D104" s="103" t="s">
        <v>102</v>
      </c>
      <c r="E104" s="104"/>
      <c r="F104" s="104"/>
      <c r="G104" s="104"/>
      <c r="H104" s="104"/>
      <c r="I104" s="104"/>
      <c r="J104" s="105">
        <f>J207</f>
        <v>0</v>
      </c>
      <c r="L104" s="102"/>
    </row>
    <row r="105" spans="2:14" s="9" customFormat="1" ht="19.899999999999999" customHeight="1">
      <c r="B105" s="102"/>
      <c r="D105" s="103" t="s">
        <v>103</v>
      </c>
      <c r="E105" s="104"/>
      <c r="F105" s="104"/>
      <c r="G105" s="104"/>
      <c r="H105" s="104"/>
      <c r="I105" s="104"/>
      <c r="J105" s="105">
        <f>J214</f>
        <v>0</v>
      </c>
      <c r="L105" s="102"/>
    </row>
    <row r="106" spans="2:14" s="8" customFormat="1" ht="24.95" customHeight="1">
      <c r="B106" s="98"/>
      <c r="D106" s="99" t="s">
        <v>104</v>
      </c>
      <c r="E106" s="100"/>
      <c r="F106" s="100"/>
      <c r="G106" s="100"/>
      <c r="H106" s="100"/>
      <c r="I106" s="100"/>
      <c r="J106" s="101">
        <f>J216</f>
        <v>0</v>
      </c>
      <c r="L106" s="98"/>
    </row>
    <row r="107" spans="2:14" s="8" customFormat="1" ht="24.95" hidden="1" customHeight="1">
      <c r="B107" s="98"/>
      <c r="D107" s="99" t="s">
        <v>105</v>
      </c>
      <c r="E107" s="100"/>
      <c r="F107" s="100"/>
      <c r="G107" s="100"/>
      <c r="H107" s="100"/>
      <c r="I107" s="100"/>
      <c r="J107" s="101">
        <f>J225</f>
        <v>0</v>
      </c>
      <c r="L107" s="98"/>
    </row>
    <row r="108" spans="2:14" s="1" customFormat="1" ht="21.75" customHeight="1">
      <c r="B108" s="27"/>
      <c r="L108" s="27"/>
    </row>
    <row r="109" spans="2:14" s="1" customFormat="1" ht="6.95" customHeight="1">
      <c r="B109" s="27"/>
      <c r="L109" s="27"/>
    </row>
    <row r="110" spans="2:14" s="1" customFormat="1" ht="29.25" hidden="1" customHeight="1">
      <c r="B110" s="27"/>
      <c r="C110" s="97" t="s">
        <v>106</v>
      </c>
      <c r="J110" s="106">
        <v>0</v>
      </c>
      <c r="L110" s="27"/>
      <c r="N110" s="107" t="s">
        <v>37</v>
      </c>
    </row>
    <row r="111" spans="2:14" s="1" customFormat="1" ht="18" customHeight="1">
      <c r="B111" s="27"/>
      <c r="L111" s="27"/>
    </row>
    <row r="112" spans="2:14" s="1" customFormat="1" ht="29.25" customHeight="1">
      <c r="B112" s="27"/>
      <c r="C112" s="79" t="s">
        <v>402</v>
      </c>
      <c r="D112" s="80"/>
      <c r="E112" s="80"/>
      <c r="F112" s="80"/>
      <c r="G112" s="80"/>
      <c r="H112" s="80"/>
      <c r="I112" s="80"/>
      <c r="J112" s="81">
        <f>ROUND(J96+J110,0)</f>
        <v>0</v>
      </c>
      <c r="K112" s="80"/>
      <c r="L112" s="27"/>
    </row>
    <row r="113" spans="2:12" s="1" customFormat="1" ht="6.95" customHeight="1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27"/>
    </row>
    <row r="117" spans="2:12" s="1" customFormat="1" ht="6.95" customHeight="1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27"/>
    </row>
    <row r="118" spans="2:12" s="1" customFormat="1" ht="24.95" customHeight="1">
      <c r="B118" s="27"/>
      <c r="C118" s="17" t="s">
        <v>107</v>
      </c>
      <c r="L118" s="27"/>
    </row>
    <row r="119" spans="2:12" s="1" customFormat="1" ht="6.95" customHeight="1">
      <c r="B119" s="27"/>
      <c r="L119" s="27"/>
    </row>
    <row r="120" spans="2:12" s="1" customFormat="1" ht="12" customHeight="1">
      <c r="B120" s="27"/>
      <c r="C120" s="22" t="s">
        <v>15</v>
      </c>
      <c r="L120" s="27"/>
    </row>
    <row r="121" spans="2:12" s="1" customFormat="1" ht="16.5" customHeight="1">
      <c r="B121" s="27"/>
      <c r="E121" s="186" t="str">
        <f>E7</f>
        <v>Gymnázium Vídeňská</v>
      </c>
      <c r="F121" s="187"/>
      <c r="G121" s="187"/>
      <c r="H121" s="187"/>
      <c r="L121" s="27"/>
    </row>
    <row r="122" spans="2:12" s="1" customFormat="1" ht="12" customHeight="1">
      <c r="B122" s="27"/>
      <c r="C122" s="22" t="s">
        <v>86</v>
      </c>
      <c r="L122" s="27"/>
    </row>
    <row r="123" spans="2:12" s="1" customFormat="1" ht="16.5" customHeight="1">
      <c r="B123" s="27"/>
      <c r="E123" s="178" t="str">
        <f>E9</f>
        <v>2020/02 - STR - Gymnázium Vídeňská</v>
      </c>
      <c r="F123" s="185"/>
      <c r="G123" s="185"/>
      <c r="H123" s="185"/>
      <c r="L123" s="27"/>
    </row>
    <row r="124" spans="2:12" s="1" customFormat="1" ht="6.95" customHeight="1">
      <c r="B124" s="27"/>
      <c r="L124" s="27"/>
    </row>
    <row r="125" spans="2:12" s="1" customFormat="1" ht="12" customHeight="1">
      <c r="B125" s="27"/>
      <c r="C125" s="22" t="s">
        <v>19</v>
      </c>
      <c r="F125" s="20" t="str">
        <f>F12</f>
        <v xml:space="preserve"> </v>
      </c>
      <c r="I125" s="22" t="s">
        <v>21</v>
      </c>
      <c r="J125" s="47" t="str">
        <f>IF(J12="","",J12)</f>
        <v>18. 3. 2020</v>
      </c>
      <c r="L125" s="27"/>
    </row>
    <row r="126" spans="2:12" s="1" customFormat="1" ht="6.95" customHeight="1">
      <c r="B126" s="27"/>
      <c r="L126" s="27"/>
    </row>
    <row r="127" spans="2:12" s="1" customFormat="1" ht="15.2" customHeight="1">
      <c r="B127" s="27"/>
      <c r="C127" s="22" t="s">
        <v>23</v>
      </c>
      <c r="F127" s="20" t="str">
        <f>E15</f>
        <v xml:space="preserve"> </v>
      </c>
      <c r="I127" s="22" t="s">
        <v>27</v>
      </c>
      <c r="J127" s="23" t="str">
        <f>E21</f>
        <v xml:space="preserve"> </v>
      </c>
      <c r="L127" s="27"/>
    </row>
    <row r="128" spans="2:12" s="1" customFormat="1" ht="15.2" customHeight="1">
      <c r="B128" s="27"/>
      <c r="C128" s="22" t="s">
        <v>26</v>
      </c>
      <c r="F128" s="20" t="str">
        <f>IF(E18="","",E18)</f>
        <v xml:space="preserve"> </v>
      </c>
      <c r="I128" s="22" t="s">
        <v>28</v>
      </c>
      <c r="J128" s="23" t="str">
        <f>E24</f>
        <v xml:space="preserve"> </v>
      </c>
      <c r="L128" s="27"/>
    </row>
    <row r="129" spans="2:65" s="1" customFormat="1" ht="10.35" customHeight="1">
      <c r="B129" s="27"/>
      <c r="L129" s="27"/>
    </row>
    <row r="130" spans="2:65" s="10" customFormat="1" ht="29.25" customHeight="1">
      <c r="B130" s="108"/>
      <c r="C130" s="109" t="s">
        <v>108</v>
      </c>
      <c r="D130" s="110" t="s">
        <v>58</v>
      </c>
      <c r="E130" s="110" t="s">
        <v>54</v>
      </c>
      <c r="F130" s="110" t="s">
        <v>55</v>
      </c>
      <c r="G130" s="110" t="s">
        <v>109</v>
      </c>
      <c r="H130" s="110" t="s">
        <v>110</v>
      </c>
      <c r="I130" s="110" t="s">
        <v>111</v>
      </c>
      <c r="J130" s="111" t="s">
        <v>92</v>
      </c>
      <c r="K130" s="112" t="s">
        <v>112</v>
      </c>
      <c r="L130" s="108"/>
      <c r="M130" s="53" t="s">
        <v>1</v>
      </c>
      <c r="N130" s="54" t="s">
        <v>37</v>
      </c>
      <c r="O130" s="54" t="s">
        <v>113</v>
      </c>
      <c r="P130" s="54" t="s">
        <v>114</v>
      </c>
      <c r="Q130" s="54" t="s">
        <v>115</v>
      </c>
      <c r="R130" s="54" t="s">
        <v>116</v>
      </c>
      <c r="S130" s="54" t="s">
        <v>117</v>
      </c>
      <c r="T130" s="55" t="s">
        <v>118</v>
      </c>
    </row>
    <row r="131" spans="2:65" s="1" customFormat="1" ht="22.9" customHeight="1">
      <c r="B131" s="27"/>
      <c r="C131" s="58" t="s">
        <v>119</v>
      </c>
      <c r="J131" s="113">
        <f>BK131</f>
        <v>0</v>
      </c>
      <c r="L131" s="27"/>
      <c r="M131" s="56"/>
      <c r="N131" s="48"/>
      <c r="O131" s="48"/>
      <c r="P131" s="114">
        <f>P132+P216+P225</f>
        <v>41.879999999999995</v>
      </c>
      <c r="Q131" s="48"/>
      <c r="R131" s="114">
        <f>R132+R216+R225</f>
        <v>0.29160000000000003</v>
      </c>
      <c r="S131" s="48"/>
      <c r="T131" s="115">
        <f>T132+T216+T225</f>
        <v>0</v>
      </c>
      <c r="AT131" s="13" t="s">
        <v>72</v>
      </c>
      <c r="AU131" s="13" t="s">
        <v>94</v>
      </c>
      <c r="BK131" s="116">
        <f>BK132+BK216+BK225</f>
        <v>0</v>
      </c>
    </row>
    <row r="132" spans="2:65" s="11" customFormat="1" ht="25.9" customHeight="1">
      <c r="B132" s="117"/>
      <c r="D132" s="118" t="s">
        <v>72</v>
      </c>
      <c r="E132" s="119" t="s">
        <v>120</v>
      </c>
      <c r="F132" s="119" t="s">
        <v>121</v>
      </c>
      <c r="J132" s="120">
        <f>BK132</f>
        <v>0</v>
      </c>
      <c r="L132" s="117"/>
      <c r="M132" s="121"/>
      <c r="P132" s="122">
        <f>P133+P140+P150+P163+P178+P197+P207+P214</f>
        <v>41.879999999999995</v>
      </c>
      <c r="R132" s="122">
        <f>R133+R140+R150+R163+R178+R197+R207+R214</f>
        <v>0.29160000000000003</v>
      </c>
      <c r="T132" s="123">
        <f>T133+T140+T150+T163+T178+T197+T207+T214</f>
        <v>0</v>
      </c>
      <c r="AR132" s="118" t="s">
        <v>81</v>
      </c>
      <c r="AT132" s="124" t="s">
        <v>72</v>
      </c>
      <c r="AU132" s="124" t="s">
        <v>73</v>
      </c>
      <c r="AY132" s="118" t="s">
        <v>122</v>
      </c>
      <c r="BK132" s="125">
        <f>BK133+BK140+BK150+BK163+BK178+BK197+BK207+BK214</f>
        <v>0</v>
      </c>
    </row>
    <row r="133" spans="2:65" s="11" customFormat="1" ht="22.9" customHeight="1">
      <c r="B133" s="117"/>
      <c r="D133" s="118" t="s">
        <v>72</v>
      </c>
      <c r="E133" s="126" t="s">
        <v>123</v>
      </c>
      <c r="F133" s="126" t="s">
        <v>124</v>
      </c>
      <c r="J133" s="127">
        <f>BK133</f>
        <v>0</v>
      </c>
      <c r="L133" s="117"/>
      <c r="M133" s="121"/>
      <c r="P133" s="122">
        <f>SUM(P134:P139)</f>
        <v>0</v>
      </c>
      <c r="R133" s="122">
        <f>SUM(R134:R139)</f>
        <v>0</v>
      </c>
      <c r="T133" s="123">
        <f>SUM(T134:T139)</f>
        <v>0</v>
      </c>
      <c r="V133" s="148"/>
      <c r="AR133" s="118" t="s">
        <v>81</v>
      </c>
      <c r="AT133" s="124" t="s">
        <v>72</v>
      </c>
      <c r="AU133" s="124" t="s">
        <v>8</v>
      </c>
      <c r="AY133" s="118" t="s">
        <v>122</v>
      </c>
      <c r="BK133" s="125">
        <f>SUM(BK134:BK139)</f>
        <v>0</v>
      </c>
    </row>
    <row r="134" spans="2:65" s="1" customFormat="1" ht="16.5" customHeight="1">
      <c r="B134" s="128"/>
      <c r="C134" s="129" t="s">
        <v>125</v>
      </c>
      <c r="D134" s="129" t="s">
        <v>126</v>
      </c>
      <c r="E134" s="130" t="s">
        <v>127</v>
      </c>
      <c r="F134" s="131" t="s">
        <v>128</v>
      </c>
      <c r="G134" s="132" t="s">
        <v>129</v>
      </c>
      <c r="H134" s="133">
        <v>44</v>
      </c>
      <c r="I134" s="134">
        <v>0</v>
      </c>
      <c r="J134" s="134">
        <f>ROUND(I134*H134,0)</f>
        <v>0</v>
      </c>
      <c r="K134" s="135"/>
      <c r="L134" s="27"/>
      <c r="M134" s="136" t="s">
        <v>1</v>
      </c>
      <c r="N134" s="107" t="s">
        <v>38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130</v>
      </c>
      <c r="AT134" s="139" t="s">
        <v>126</v>
      </c>
      <c r="AU134" s="139" t="s">
        <v>81</v>
      </c>
      <c r="AY134" s="13" t="s">
        <v>122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3" t="s">
        <v>8</v>
      </c>
      <c r="BK134" s="140">
        <f>ROUND(I134*H134,0)</f>
        <v>0</v>
      </c>
      <c r="BL134" s="13" t="s">
        <v>130</v>
      </c>
      <c r="BM134" s="139" t="s">
        <v>131</v>
      </c>
    </row>
    <row r="135" spans="2:65" s="1" customFormat="1" ht="16.5" customHeight="1">
      <c r="B135" s="128"/>
      <c r="C135" s="129" t="s">
        <v>132</v>
      </c>
      <c r="D135" s="129" t="s">
        <v>126</v>
      </c>
      <c r="E135" s="130" t="s">
        <v>133</v>
      </c>
      <c r="F135" s="131" t="s">
        <v>134</v>
      </c>
      <c r="G135" s="132" t="s">
        <v>129</v>
      </c>
      <c r="H135" s="133">
        <v>16</v>
      </c>
      <c r="I135" s="134">
        <v>0</v>
      </c>
      <c r="J135" s="134">
        <f>ROUND(I135*H135,0)</f>
        <v>0</v>
      </c>
      <c r="K135" s="135"/>
      <c r="L135" s="27"/>
      <c r="M135" s="136" t="s">
        <v>1</v>
      </c>
      <c r="N135" s="107" t="s">
        <v>38</v>
      </c>
      <c r="O135" s="137">
        <v>0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130</v>
      </c>
      <c r="AT135" s="139" t="s">
        <v>126</v>
      </c>
      <c r="AU135" s="139" t="s">
        <v>81</v>
      </c>
      <c r="AY135" s="13" t="s">
        <v>122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3" t="s">
        <v>8</v>
      </c>
      <c r="BK135" s="140">
        <f>ROUND(I135*H135,0)</f>
        <v>0</v>
      </c>
      <c r="BL135" s="13" t="s">
        <v>130</v>
      </c>
      <c r="BM135" s="139" t="s">
        <v>135</v>
      </c>
    </row>
    <row r="136" spans="2:65" s="1" customFormat="1" ht="16.5" customHeight="1">
      <c r="B136" s="128"/>
      <c r="C136" s="129" t="s">
        <v>136</v>
      </c>
      <c r="D136" s="129" t="s">
        <v>126</v>
      </c>
      <c r="E136" s="130" t="s">
        <v>137</v>
      </c>
      <c r="F136" s="131" t="s">
        <v>138</v>
      </c>
      <c r="G136" s="132" t="s">
        <v>129</v>
      </c>
      <c r="H136" s="133">
        <v>12</v>
      </c>
      <c r="I136" s="134">
        <v>0</v>
      </c>
      <c r="J136" s="134">
        <f>ROUND(I136*H136,0)</f>
        <v>0</v>
      </c>
      <c r="K136" s="135"/>
      <c r="L136" s="27"/>
      <c r="M136" s="136" t="s">
        <v>1</v>
      </c>
      <c r="N136" s="107" t="s">
        <v>38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130</v>
      </c>
      <c r="AT136" s="139" t="s">
        <v>126</v>
      </c>
      <c r="AU136" s="139" t="s">
        <v>81</v>
      </c>
      <c r="AY136" s="13" t="s">
        <v>122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3" t="s">
        <v>8</v>
      </c>
      <c r="BK136" s="140">
        <f>ROUND(I136*H136,0)</f>
        <v>0</v>
      </c>
      <c r="BL136" s="13" t="s">
        <v>130</v>
      </c>
      <c r="BM136" s="139" t="s">
        <v>139</v>
      </c>
    </row>
    <row r="137" spans="2:65" s="1" customFormat="1" ht="16.5" customHeight="1">
      <c r="B137" s="128"/>
      <c r="C137" s="129" t="s">
        <v>140</v>
      </c>
      <c r="D137" s="129" t="s">
        <v>126</v>
      </c>
      <c r="E137" s="130" t="s">
        <v>141</v>
      </c>
      <c r="F137" s="131" t="s">
        <v>142</v>
      </c>
      <c r="G137" s="132" t="s">
        <v>129</v>
      </c>
      <c r="H137" s="133">
        <v>72</v>
      </c>
      <c r="I137" s="134">
        <v>0</v>
      </c>
      <c r="J137" s="134">
        <f>ROUND(I137*H137,0)</f>
        <v>0</v>
      </c>
      <c r="K137" s="135"/>
      <c r="L137" s="27"/>
      <c r="M137" s="136" t="s">
        <v>1</v>
      </c>
      <c r="N137" s="107" t="s">
        <v>38</v>
      </c>
      <c r="O137" s="137">
        <v>0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130</v>
      </c>
      <c r="AT137" s="139" t="s">
        <v>126</v>
      </c>
      <c r="AU137" s="139" t="s">
        <v>81</v>
      </c>
      <c r="AY137" s="13" t="s">
        <v>122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3" t="s">
        <v>8</v>
      </c>
      <c r="BK137" s="140">
        <f>ROUND(I137*H137,0)</f>
        <v>0</v>
      </c>
      <c r="BL137" s="13" t="s">
        <v>130</v>
      </c>
      <c r="BM137" s="139" t="s">
        <v>143</v>
      </c>
    </row>
    <row r="138" spans="2:65" s="1" customFormat="1" ht="16.5" customHeight="1">
      <c r="B138" s="128"/>
      <c r="C138" s="129" t="s">
        <v>144</v>
      </c>
      <c r="D138" s="129" t="s">
        <v>126</v>
      </c>
      <c r="E138" s="130" t="s">
        <v>145</v>
      </c>
      <c r="F138" s="131" t="s">
        <v>146</v>
      </c>
      <c r="G138" s="132" t="s">
        <v>147</v>
      </c>
      <c r="H138" s="133">
        <v>133.19999999999999</v>
      </c>
      <c r="I138" s="134">
        <v>0</v>
      </c>
      <c r="J138" s="134">
        <f>ROUND(I138*H138,0)</f>
        <v>0</v>
      </c>
      <c r="K138" s="135"/>
      <c r="L138" s="27"/>
      <c r="M138" s="136" t="s">
        <v>1</v>
      </c>
      <c r="N138" s="107" t="s">
        <v>38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130</v>
      </c>
      <c r="AT138" s="139" t="s">
        <v>126</v>
      </c>
      <c r="AU138" s="139" t="s">
        <v>81</v>
      </c>
      <c r="AY138" s="13" t="s">
        <v>122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3" t="s">
        <v>8</v>
      </c>
      <c r="BK138" s="140">
        <f>ROUND(I138*H138,0)</f>
        <v>0</v>
      </c>
      <c r="BL138" s="13" t="s">
        <v>130</v>
      </c>
      <c r="BM138" s="139" t="s">
        <v>148</v>
      </c>
    </row>
    <row r="139" spans="2:65" s="1" customFormat="1">
      <c r="B139" s="27"/>
      <c r="D139" s="141" t="s">
        <v>149</v>
      </c>
      <c r="F139" s="142" t="s">
        <v>150</v>
      </c>
      <c r="L139" s="27"/>
      <c r="M139" s="143"/>
      <c r="T139" s="50"/>
      <c r="AT139" s="13" t="s">
        <v>149</v>
      </c>
      <c r="AU139" s="13" t="s">
        <v>81</v>
      </c>
    </row>
    <row r="140" spans="2:65" s="11" customFormat="1" ht="22.9" customHeight="1">
      <c r="B140" s="117"/>
      <c r="D140" s="118" t="s">
        <v>72</v>
      </c>
      <c r="E140" s="126" t="s">
        <v>151</v>
      </c>
      <c r="F140" s="126" t="s">
        <v>152</v>
      </c>
      <c r="J140" s="127">
        <f>BK140</f>
        <v>0</v>
      </c>
      <c r="L140" s="117"/>
      <c r="M140" s="121"/>
      <c r="P140" s="122">
        <f>SUM(P141:P149)</f>
        <v>3.0990000000000006</v>
      </c>
      <c r="R140" s="122">
        <f>SUM(R141:R149)</f>
        <v>4.1199999999999995E-3</v>
      </c>
      <c r="T140" s="123">
        <f>SUM(T141:T149)</f>
        <v>0</v>
      </c>
      <c r="AR140" s="118" t="s">
        <v>81</v>
      </c>
      <c r="AT140" s="124" t="s">
        <v>72</v>
      </c>
      <c r="AU140" s="124" t="s">
        <v>8</v>
      </c>
      <c r="AY140" s="118" t="s">
        <v>122</v>
      </c>
      <c r="BK140" s="125">
        <f>SUM(BK141:BK149)</f>
        <v>0</v>
      </c>
    </row>
    <row r="141" spans="2:65" s="1" customFormat="1" ht="21.75" customHeight="1">
      <c r="B141" s="128"/>
      <c r="C141" s="129" t="s">
        <v>153</v>
      </c>
      <c r="D141" s="129" t="s">
        <v>126</v>
      </c>
      <c r="E141" s="130" t="s">
        <v>154</v>
      </c>
      <c r="F141" s="131" t="s">
        <v>155</v>
      </c>
      <c r="G141" s="132" t="s">
        <v>156</v>
      </c>
      <c r="H141" s="133">
        <v>1</v>
      </c>
      <c r="I141" s="134">
        <v>0</v>
      </c>
      <c r="J141" s="134">
        <f t="shared" ref="J141:J149" si="0">ROUND(I141*H141,0)</f>
        <v>0</v>
      </c>
      <c r="K141" s="135"/>
      <c r="L141" s="27"/>
      <c r="M141" s="136" t="s">
        <v>1</v>
      </c>
      <c r="N141" s="107" t="s">
        <v>38</v>
      </c>
      <c r="O141" s="137">
        <v>0</v>
      </c>
      <c r="P141" s="137">
        <f t="shared" ref="P141:P149" si="1">O141*H141</f>
        <v>0</v>
      </c>
      <c r="Q141" s="137">
        <v>0</v>
      </c>
      <c r="R141" s="137">
        <f t="shared" ref="R141:R149" si="2">Q141*H141</f>
        <v>0</v>
      </c>
      <c r="S141" s="137">
        <v>0</v>
      </c>
      <c r="T141" s="138">
        <f t="shared" ref="T141:T149" si="3">S141*H141</f>
        <v>0</v>
      </c>
      <c r="AR141" s="139" t="s">
        <v>130</v>
      </c>
      <c r="AT141" s="139" t="s">
        <v>126</v>
      </c>
      <c r="AU141" s="139" t="s">
        <v>81</v>
      </c>
      <c r="AY141" s="13" t="s">
        <v>122</v>
      </c>
      <c r="BE141" s="140">
        <f t="shared" ref="BE141:BE149" si="4">IF(N141="základní",J141,0)</f>
        <v>0</v>
      </c>
      <c r="BF141" s="140">
        <f t="shared" ref="BF141:BF149" si="5">IF(N141="snížená",J141,0)</f>
        <v>0</v>
      </c>
      <c r="BG141" s="140">
        <f t="shared" ref="BG141:BG149" si="6">IF(N141="zákl. přenesená",J141,0)</f>
        <v>0</v>
      </c>
      <c r="BH141" s="140">
        <f t="shared" ref="BH141:BH149" si="7">IF(N141="sníž. přenesená",J141,0)</f>
        <v>0</v>
      </c>
      <c r="BI141" s="140">
        <f t="shared" ref="BI141:BI149" si="8">IF(N141="nulová",J141,0)</f>
        <v>0</v>
      </c>
      <c r="BJ141" s="13" t="s">
        <v>8</v>
      </c>
      <c r="BK141" s="140">
        <f t="shared" ref="BK141:BK149" si="9">ROUND(I141*H141,0)</f>
        <v>0</v>
      </c>
      <c r="BL141" s="13" t="s">
        <v>130</v>
      </c>
      <c r="BM141" s="139" t="s">
        <v>157</v>
      </c>
    </row>
    <row r="142" spans="2:65" s="1" customFormat="1" ht="16.5" customHeight="1">
      <c r="B142" s="128"/>
      <c r="C142" s="129" t="s">
        <v>158</v>
      </c>
      <c r="D142" s="129" t="s">
        <v>126</v>
      </c>
      <c r="E142" s="130" t="s">
        <v>159</v>
      </c>
      <c r="F142" s="131" t="s">
        <v>160</v>
      </c>
      <c r="G142" s="132" t="s">
        <v>161</v>
      </c>
      <c r="H142" s="133">
        <v>1</v>
      </c>
      <c r="I142" s="134">
        <v>0</v>
      </c>
      <c r="J142" s="134">
        <f t="shared" si="0"/>
        <v>0</v>
      </c>
      <c r="K142" s="135"/>
      <c r="L142" s="27"/>
      <c r="M142" s="136" t="s">
        <v>1</v>
      </c>
      <c r="N142" s="107" t="s">
        <v>38</v>
      </c>
      <c r="O142" s="137">
        <v>0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130</v>
      </c>
      <c r="AT142" s="139" t="s">
        <v>126</v>
      </c>
      <c r="AU142" s="139" t="s">
        <v>81</v>
      </c>
      <c r="AY142" s="13" t="s">
        <v>122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8</v>
      </c>
      <c r="BK142" s="140">
        <f t="shared" si="9"/>
        <v>0</v>
      </c>
      <c r="BL142" s="13" t="s">
        <v>130</v>
      </c>
      <c r="BM142" s="139" t="s">
        <v>162</v>
      </c>
    </row>
    <row r="143" spans="2:65" s="1" customFormat="1" ht="16.5" customHeight="1">
      <c r="B143" s="128"/>
      <c r="C143" s="129" t="s">
        <v>163</v>
      </c>
      <c r="D143" s="129" t="s">
        <v>126</v>
      </c>
      <c r="E143" s="130" t="s">
        <v>164</v>
      </c>
      <c r="F143" s="131" t="s">
        <v>165</v>
      </c>
      <c r="G143" s="132" t="s">
        <v>129</v>
      </c>
      <c r="H143" s="133">
        <v>3</v>
      </c>
      <c r="I143" s="134">
        <v>0</v>
      </c>
      <c r="J143" s="134">
        <f t="shared" si="0"/>
        <v>0</v>
      </c>
      <c r="K143" s="135"/>
      <c r="L143" s="27"/>
      <c r="M143" s="136" t="s">
        <v>1</v>
      </c>
      <c r="N143" s="107" t="s">
        <v>38</v>
      </c>
      <c r="O143" s="137">
        <v>0.52900000000000003</v>
      </c>
      <c r="P143" s="137">
        <f t="shared" si="1"/>
        <v>1.5870000000000002</v>
      </c>
      <c r="Q143" s="137">
        <v>8.4999999999999995E-4</v>
      </c>
      <c r="R143" s="137">
        <f t="shared" si="2"/>
        <v>2.5499999999999997E-3</v>
      </c>
      <c r="S143" s="137">
        <v>0</v>
      </c>
      <c r="T143" s="138">
        <f t="shared" si="3"/>
        <v>0</v>
      </c>
      <c r="AR143" s="139" t="s">
        <v>130</v>
      </c>
      <c r="AT143" s="139" t="s">
        <v>126</v>
      </c>
      <c r="AU143" s="139" t="s">
        <v>81</v>
      </c>
      <c r="AY143" s="13" t="s">
        <v>122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3" t="s">
        <v>8</v>
      </c>
      <c r="BK143" s="140">
        <f t="shared" si="9"/>
        <v>0</v>
      </c>
      <c r="BL143" s="13" t="s">
        <v>130</v>
      </c>
      <c r="BM143" s="139" t="s">
        <v>166</v>
      </c>
    </row>
    <row r="144" spans="2:65" s="1" customFormat="1" ht="16.5" customHeight="1">
      <c r="B144" s="128"/>
      <c r="C144" s="129" t="s">
        <v>167</v>
      </c>
      <c r="D144" s="129" t="s">
        <v>126</v>
      </c>
      <c r="E144" s="130" t="s">
        <v>168</v>
      </c>
      <c r="F144" s="131" t="s">
        <v>169</v>
      </c>
      <c r="G144" s="132" t="s">
        <v>129</v>
      </c>
      <c r="H144" s="133">
        <v>3</v>
      </c>
      <c r="I144" s="134">
        <v>0</v>
      </c>
      <c r="J144" s="134">
        <f t="shared" si="0"/>
        <v>0</v>
      </c>
      <c r="K144" s="135"/>
      <c r="L144" s="27"/>
      <c r="M144" s="136" t="s">
        <v>1</v>
      </c>
      <c r="N144" s="107" t="s">
        <v>38</v>
      </c>
      <c r="O144" s="137">
        <v>0.113</v>
      </c>
      <c r="P144" s="137">
        <f t="shared" si="1"/>
        <v>0.33900000000000002</v>
      </c>
      <c r="Q144" s="137">
        <v>1.9000000000000001E-4</v>
      </c>
      <c r="R144" s="137">
        <f t="shared" si="2"/>
        <v>5.6999999999999998E-4</v>
      </c>
      <c r="S144" s="137">
        <v>0</v>
      </c>
      <c r="T144" s="138">
        <f t="shared" si="3"/>
        <v>0</v>
      </c>
      <c r="AR144" s="139" t="s">
        <v>130</v>
      </c>
      <c r="AT144" s="139" t="s">
        <v>126</v>
      </c>
      <c r="AU144" s="139" t="s">
        <v>81</v>
      </c>
      <c r="AY144" s="13" t="s">
        <v>122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3" t="s">
        <v>8</v>
      </c>
      <c r="BK144" s="140">
        <f t="shared" si="9"/>
        <v>0</v>
      </c>
      <c r="BL144" s="13" t="s">
        <v>130</v>
      </c>
      <c r="BM144" s="139" t="s">
        <v>170</v>
      </c>
    </row>
    <row r="145" spans="2:65" s="1" customFormat="1" ht="16.5" customHeight="1">
      <c r="B145" s="128"/>
      <c r="C145" s="129" t="s">
        <v>171</v>
      </c>
      <c r="D145" s="129" t="s">
        <v>126</v>
      </c>
      <c r="E145" s="130" t="s">
        <v>172</v>
      </c>
      <c r="F145" s="131" t="s">
        <v>173</v>
      </c>
      <c r="G145" s="132" t="s">
        <v>156</v>
      </c>
      <c r="H145" s="133">
        <v>7</v>
      </c>
      <c r="I145" s="134">
        <v>0</v>
      </c>
      <c r="J145" s="134">
        <f t="shared" si="0"/>
        <v>0</v>
      </c>
      <c r="K145" s="135"/>
      <c r="L145" s="27"/>
      <c r="M145" s="136" t="s">
        <v>1</v>
      </c>
      <c r="N145" s="107" t="s">
        <v>38</v>
      </c>
      <c r="O145" s="137">
        <v>0.11</v>
      </c>
      <c r="P145" s="137">
        <f t="shared" si="1"/>
        <v>0.77</v>
      </c>
      <c r="Q145" s="137">
        <v>6.0000000000000002E-5</v>
      </c>
      <c r="R145" s="137">
        <f t="shared" si="2"/>
        <v>4.2000000000000002E-4</v>
      </c>
      <c r="S145" s="137">
        <v>0</v>
      </c>
      <c r="T145" s="138">
        <f t="shared" si="3"/>
        <v>0</v>
      </c>
      <c r="AR145" s="139" t="s">
        <v>130</v>
      </c>
      <c r="AT145" s="139" t="s">
        <v>126</v>
      </c>
      <c r="AU145" s="139" t="s">
        <v>81</v>
      </c>
      <c r="AY145" s="13" t="s">
        <v>122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3" t="s">
        <v>8</v>
      </c>
      <c r="BK145" s="140">
        <f t="shared" si="9"/>
        <v>0</v>
      </c>
      <c r="BL145" s="13" t="s">
        <v>130</v>
      </c>
      <c r="BM145" s="139" t="s">
        <v>174</v>
      </c>
    </row>
    <row r="146" spans="2:65" s="1" customFormat="1" ht="16.5" customHeight="1">
      <c r="B146" s="128"/>
      <c r="C146" s="129" t="s">
        <v>175</v>
      </c>
      <c r="D146" s="129" t="s">
        <v>126</v>
      </c>
      <c r="E146" s="130" t="s">
        <v>176</v>
      </c>
      <c r="F146" s="131" t="s">
        <v>177</v>
      </c>
      <c r="G146" s="132" t="s">
        <v>156</v>
      </c>
      <c r="H146" s="133">
        <v>1</v>
      </c>
      <c r="I146" s="134">
        <v>0</v>
      </c>
      <c r="J146" s="134">
        <f t="shared" si="0"/>
        <v>0</v>
      </c>
      <c r="K146" s="135"/>
      <c r="L146" s="27"/>
      <c r="M146" s="136" t="s">
        <v>1</v>
      </c>
      <c r="N146" s="107" t="s">
        <v>38</v>
      </c>
      <c r="O146" s="137">
        <v>8.3000000000000004E-2</v>
      </c>
      <c r="P146" s="137">
        <f t="shared" si="1"/>
        <v>8.3000000000000004E-2</v>
      </c>
      <c r="Q146" s="137">
        <v>2.2000000000000001E-4</v>
      </c>
      <c r="R146" s="137">
        <f t="shared" si="2"/>
        <v>2.2000000000000001E-4</v>
      </c>
      <c r="S146" s="137">
        <v>0</v>
      </c>
      <c r="T146" s="138">
        <f t="shared" si="3"/>
        <v>0</v>
      </c>
      <c r="AR146" s="139" t="s">
        <v>130</v>
      </c>
      <c r="AT146" s="139" t="s">
        <v>126</v>
      </c>
      <c r="AU146" s="139" t="s">
        <v>81</v>
      </c>
      <c r="AY146" s="13" t="s">
        <v>122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3" t="s">
        <v>8</v>
      </c>
      <c r="BK146" s="140">
        <f t="shared" si="9"/>
        <v>0</v>
      </c>
      <c r="BL146" s="13" t="s">
        <v>130</v>
      </c>
      <c r="BM146" s="139" t="s">
        <v>178</v>
      </c>
    </row>
    <row r="147" spans="2:65" s="1" customFormat="1" ht="16.5" customHeight="1">
      <c r="B147" s="128"/>
      <c r="C147" s="129" t="s">
        <v>179</v>
      </c>
      <c r="D147" s="129" t="s">
        <v>126</v>
      </c>
      <c r="E147" s="130" t="s">
        <v>180</v>
      </c>
      <c r="F147" s="131" t="s">
        <v>181</v>
      </c>
      <c r="G147" s="132" t="s">
        <v>156</v>
      </c>
      <c r="H147" s="133">
        <v>1</v>
      </c>
      <c r="I147" s="134">
        <v>0</v>
      </c>
      <c r="J147" s="134">
        <f t="shared" si="0"/>
        <v>0</v>
      </c>
      <c r="K147" s="135"/>
      <c r="L147" s="27"/>
      <c r="M147" s="136" t="s">
        <v>1</v>
      </c>
      <c r="N147" s="107" t="s">
        <v>38</v>
      </c>
      <c r="O147" s="137">
        <v>0.16</v>
      </c>
      <c r="P147" s="137">
        <f t="shared" si="1"/>
        <v>0.16</v>
      </c>
      <c r="Q147" s="137">
        <v>2.1000000000000001E-4</v>
      </c>
      <c r="R147" s="137">
        <f t="shared" si="2"/>
        <v>2.1000000000000001E-4</v>
      </c>
      <c r="S147" s="137">
        <v>0</v>
      </c>
      <c r="T147" s="138">
        <f t="shared" si="3"/>
        <v>0</v>
      </c>
      <c r="AR147" s="139" t="s">
        <v>130</v>
      </c>
      <c r="AT147" s="139" t="s">
        <v>126</v>
      </c>
      <c r="AU147" s="139" t="s">
        <v>81</v>
      </c>
      <c r="AY147" s="13" t="s">
        <v>122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3" t="s">
        <v>8</v>
      </c>
      <c r="BK147" s="140">
        <f t="shared" si="9"/>
        <v>0</v>
      </c>
      <c r="BL147" s="13" t="s">
        <v>130</v>
      </c>
      <c r="BM147" s="139" t="s">
        <v>182</v>
      </c>
    </row>
    <row r="148" spans="2:65" s="1" customFormat="1" ht="16.5" customHeight="1">
      <c r="B148" s="128"/>
      <c r="C148" s="129" t="s">
        <v>183</v>
      </c>
      <c r="D148" s="129" t="s">
        <v>126</v>
      </c>
      <c r="E148" s="130" t="s">
        <v>184</v>
      </c>
      <c r="F148" s="131" t="s">
        <v>185</v>
      </c>
      <c r="G148" s="132" t="s">
        <v>156</v>
      </c>
      <c r="H148" s="133">
        <v>1</v>
      </c>
      <c r="I148" s="134">
        <v>0</v>
      </c>
      <c r="J148" s="134">
        <f t="shared" si="0"/>
        <v>0</v>
      </c>
      <c r="K148" s="135"/>
      <c r="L148" s="27"/>
      <c r="M148" s="136" t="s">
        <v>1</v>
      </c>
      <c r="N148" s="107" t="s">
        <v>38</v>
      </c>
      <c r="O148" s="137">
        <v>0.16</v>
      </c>
      <c r="P148" s="137">
        <f t="shared" si="1"/>
        <v>0.16</v>
      </c>
      <c r="Q148" s="137">
        <v>1.4999999999999999E-4</v>
      </c>
      <c r="R148" s="137">
        <f t="shared" si="2"/>
        <v>1.4999999999999999E-4</v>
      </c>
      <c r="S148" s="137">
        <v>0</v>
      </c>
      <c r="T148" s="138">
        <f t="shared" si="3"/>
        <v>0</v>
      </c>
      <c r="AR148" s="139" t="s">
        <v>130</v>
      </c>
      <c r="AT148" s="139" t="s">
        <v>126</v>
      </c>
      <c r="AU148" s="139" t="s">
        <v>81</v>
      </c>
      <c r="AY148" s="13" t="s">
        <v>122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3" t="s">
        <v>8</v>
      </c>
      <c r="BK148" s="140">
        <f t="shared" si="9"/>
        <v>0</v>
      </c>
      <c r="BL148" s="13" t="s">
        <v>130</v>
      </c>
      <c r="BM148" s="139" t="s">
        <v>186</v>
      </c>
    </row>
    <row r="149" spans="2:65" s="1" customFormat="1" ht="16.5" customHeight="1">
      <c r="B149" s="128"/>
      <c r="C149" s="129" t="s">
        <v>187</v>
      </c>
      <c r="D149" s="129" t="s">
        <v>126</v>
      </c>
      <c r="E149" s="130" t="s">
        <v>188</v>
      </c>
      <c r="F149" s="131" t="s">
        <v>189</v>
      </c>
      <c r="G149" s="132" t="s">
        <v>147</v>
      </c>
      <c r="H149" s="133">
        <v>173.33</v>
      </c>
      <c r="I149" s="134">
        <v>0</v>
      </c>
      <c r="J149" s="134">
        <f t="shared" si="0"/>
        <v>0</v>
      </c>
      <c r="K149" s="135"/>
      <c r="L149" s="27"/>
      <c r="M149" s="136" t="s">
        <v>1</v>
      </c>
      <c r="N149" s="107" t="s">
        <v>38</v>
      </c>
      <c r="O149" s="137">
        <v>0</v>
      </c>
      <c r="P149" s="137">
        <f t="shared" si="1"/>
        <v>0</v>
      </c>
      <c r="Q149" s="137">
        <v>0</v>
      </c>
      <c r="R149" s="137">
        <f t="shared" si="2"/>
        <v>0</v>
      </c>
      <c r="S149" s="137">
        <v>0</v>
      </c>
      <c r="T149" s="138">
        <f t="shared" si="3"/>
        <v>0</v>
      </c>
      <c r="AR149" s="139" t="s">
        <v>130</v>
      </c>
      <c r="AT149" s="139" t="s">
        <v>126</v>
      </c>
      <c r="AU149" s="139" t="s">
        <v>81</v>
      </c>
      <c r="AY149" s="13" t="s">
        <v>122</v>
      </c>
      <c r="BE149" s="140">
        <f t="shared" si="4"/>
        <v>0</v>
      </c>
      <c r="BF149" s="140">
        <f t="shared" si="5"/>
        <v>0</v>
      </c>
      <c r="BG149" s="140">
        <f t="shared" si="6"/>
        <v>0</v>
      </c>
      <c r="BH149" s="140">
        <f t="shared" si="7"/>
        <v>0</v>
      </c>
      <c r="BI149" s="140">
        <f t="shared" si="8"/>
        <v>0</v>
      </c>
      <c r="BJ149" s="13" t="s">
        <v>8</v>
      </c>
      <c r="BK149" s="140">
        <f t="shared" si="9"/>
        <v>0</v>
      </c>
      <c r="BL149" s="13" t="s">
        <v>130</v>
      </c>
      <c r="BM149" s="139" t="s">
        <v>190</v>
      </c>
    </row>
    <row r="150" spans="2:65" s="11" customFormat="1" ht="22.9" customHeight="1">
      <c r="B150" s="117"/>
      <c r="D150" s="118" t="s">
        <v>72</v>
      </c>
      <c r="E150" s="126" t="s">
        <v>191</v>
      </c>
      <c r="F150" s="126" t="s">
        <v>192</v>
      </c>
      <c r="J150" s="127">
        <f>BK150</f>
        <v>0</v>
      </c>
      <c r="L150" s="117"/>
      <c r="M150" s="121"/>
      <c r="P150" s="122">
        <f>SUM(P151:P162)</f>
        <v>0</v>
      </c>
      <c r="R150" s="122">
        <f>SUM(R151:R162)</f>
        <v>0</v>
      </c>
      <c r="T150" s="123">
        <f>SUM(T151:T162)</f>
        <v>0</v>
      </c>
      <c r="AR150" s="118" t="s">
        <v>81</v>
      </c>
      <c r="AT150" s="124" t="s">
        <v>72</v>
      </c>
      <c r="AU150" s="124" t="s">
        <v>8</v>
      </c>
      <c r="AY150" s="118" t="s">
        <v>122</v>
      </c>
      <c r="BK150" s="125">
        <f>SUM(BK151:BK162)</f>
        <v>0</v>
      </c>
    </row>
    <row r="151" spans="2:65" s="1" customFormat="1" ht="21.75" customHeight="1">
      <c r="B151" s="128"/>
      <c r="C151" s="129" t="s">
        <v>193</v>
      </c>
      <c r="D151" s="129" t="s">
        <v>126</v>
      </c>
      <c r="E151" s="130" t="s">
        <v>194</v>
      </c>
      <c r="F151" s="131" t="s">
        <v>195</v>
      </c>
      <c r="G151" s="132" t="s">
        <v>156</v>
      </c>
      <c r="H151" s="133">
        <v>1</v>
      </c>
      <c r="I151" s="134">
        <v>0</v>
      </c>
      <c r="J151" s="134">
        <f>ROUND(I151*H151,0)</f>
        <v>0</v>
      </c>
      <c r="K151" s="135"/>
      <c r="L151" s="27"/>
      <c r="M151" s="136" t="s">
        <v>1</v>
      </c>
      <c r="N151" s="107" t="s">
        <v>38</v>
      </c>
      <c r="O151" s="137">
        <v>0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130</v>
      </c>
      <c r="AT151" s="139" t="s">
        <v>126</v>
      </c>
      <c r="AU151" s="139" t="s">
        <v>81</v>
      </c>
      <c r="AY151" s="13" t="s">
        <v>122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3" t="s">
        <v>8</v>
      </c>
      <c r="BK151" s="140">
        <f>ROUND(I151*H151,0)</f>
        <v>0</v>
      </c>
      <c r="BL151" s="13" t="s">
        <v>130</v>
      </c>
      <c r="BM151" s="139" t="s">
        <v>196</v>
      </c>
    </row>
    <row r="152" spans="2:65" s="1" customFormat="1">
      <c r="B152" s="27"/>
      <c r="D152" s="141" t="s">
        <v>149</v>
      </c>
      <c r="F152" s="142" t="s">
        <v>197</v>
      </c>
      <c r="L152" s="27"/>
      <c r="M152" s="143"/>
      <c r="T152" s="50"/>
      <c r="AT152" s="13" t="s">
        <v>149</v>
      </c>
      <c r="AU152" s="13" t="s">
        <v>81</v>
      </c>
    </row>
    <row r="153" spans="2:65" s="1" customFormat="1" ht="16.5" customHeight="1">
      <c r="B153" s="128"/>
      <c r="C153" s="129" t="s">
        <v>198</v>
      </c>
      <c r="D153" s="129" t="s">
        <v>126</v>
      </c>
      <c r="E153" s="130" t="s">
        <v>199</v>
      </c>
      <c r="F153" s="131" t="s">
        <v>200</v>
      </c>
      <c r="G153" s="132" t="s">
        <v>156</v>
      </c>
      <c r="H153" s="133">
        <v>1</v>
      </c>
      <c r="I153" s="134">
        <v>0</v>
      </c>
      <c r="J153" s="134">
        <f>ROUND(I153*H153,0)</f>
        <v>0</v>
      </c>
      <c r="K153" s="135"/>
      <c r="L153" s="27"/>
      <c r="M153" s="136" t="s">
        <v>1</v>
      </c>
      <c r="N153" s="107" t="s">
        <v>38</v>
      </c>
      <c r="O153" s="137">
        <v>0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130</v>
      </c>
      <c r="AT153" s="139" t="s">
        <v>126</v>
      </c>
      <c r="AU153" s="139" t="s">
        <v>81</v>
      </c>
      <c r="AY153" s="13" t="s">
        <v>122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3" t="s">
        <v>8</v>
      </c>
      <c r="BK153" s="140">
        <f>ROUND(I153*H153,0)</f>
        <v>0</v>
      </c>
      <c r="BL153" s="13" t="s">
        <v>130</v>
      </c>
      <c r="BM153" s="139" t="s">
        <v>201</v>
      </c>
    </row>
    <row r="154" spans="2:65" s="1" customFormat="1">
      <c r="B154" s="27"/>
      <c r="D154" s="141" t="s">
        <v>149</v>
      </c>
      <c r="F154" s="142" t="s">
        <v>197</v>
      </c>
      <c r="L154" s="27"/>
      <c r="M154" s="143"/>
      <c r="T154" s="50"/>
      <c r="AT154" s="13" t="s">
        <v>149</v>
      </c>
      <c r="AU154" s="13" t="s">
        <v>81</v>
      </c>
    </row>
    <row r="155" spans="2:65" s="1" customFormat="1" ht="16.5" customHeight="1">
      <c r="B155" s="128"/>
      <c r="C155" s="129" t="s">
        <v>202</v>
      </c>
      <c r="D155" s="129" t="s">
        <v>126</v>
      </c>
      <c r="E155" s="130" t="s">
        <v>203</v>
      </c>
      <c r="F155" s="131" t="s">
        <v>204</v>
      </c>
      <c r="G155" s="132" t="s">
        <v>156</v>
      </c>
      <c r="H155" s="133">
        <v>1</v>
      </c>
      <c r="I155" s="134">
        <v>0</v>
      </c>
      <c r="J155" s="134">
        <f>ROUND(I155*H155,0)</f>
        <v>0</v>
      </c>
      <c r="K155" s="135"/>
      <c r="L155" s="27"/>
      <c r="M155" s="136" t="s">
        <v>1</v>
      </c>
      <c r="N155" s="107" t="s">
        <v>38</v>
      </c>
      <c r="O155" s="137">
        <v>0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AR155" s="139" t="s">
        <v>130</v>
      </c>
      <c r="AT155" s="139" t="s">
        <v>126</v>
      </c>
      <c r="AU155" s="139" t="s">
        <v>81</v>
      </c>
      <c r="AY155" s="13" t="s">
        <v>122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3" t="s">
        <v>8</v>
      </c>
      <c r="BK155" s="140">
        <f>ROUND(I155*H155,0)</f>
        <v>0</v>
      </c>
      <c r="BL155" s="13" t="s">
        <v>130</v>
      </c>
      <c r="BM155" s="139" t="s">
        <v>205</v>
      </c>
    </row>
    <row r="156" spans="2:65" s="1" customFormat="1">
      <c r="B156" s="27"/>
      <c r="D156" s="141" t="s">
        <v>149</v>
      </c>
      <c r="F156" s="142" t="s">
        <v>197</v>
      </c>
      <c r="L156" s="27"/>
      <c r="M156" s="143"/>
      <c r="T156" s="50"/>
      <c r="AT156" s="13" t="s">
        <v>149</v>
      </c>
      <c r="AU156" s="13" t="s">
        <v>81</v>
      </c>
    </row>
    <row r="157" spans="2:65" s="1" customFormat="1" ht="16.5" customHeight="1">
      <c r="B157" s="128"/>
      <c r="C157" s="129" t="s">
        <v>206</v>
      </c>
      <c r="D157" s="129" t="s">
        <v>126</v>
      </c>
      <c r="E157" s="130" t="s">
        <v>207</v>
      </c>
      <c r="F157" s="131" t="s">
        <v>208</v>
      </c>
      <c r="G157" s="132" t="s">
        <v>209</v>
      </c>
      <c r="H157" s="133">
        <v>1</v>
      </c>
      <c r="I157" s="134">
        <v>0</v>
      </c>
      <c r="J157" s="134">
        <f>ROUND(I157*H157,0)</f>
        <v>0</v>
      </c>
      <c r="K157" s="135"/>
      <c r="L157" s="27"/>
      <c r="M157" s="136" t="s">
        <v>1</v>
      </c>
      <c r="N157" s="107" t="s">
        <v>38</v>
      </c>
      <c r="O157" s="137">
        <v>0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130</v>
      </c>
      <c r="AT157" s="139" t="s">
        <v>126</v>
      </c>
      <c r="AU157" s="139" t="s">
        <v>81</v>
      </c>
      <c r="AY157" s="13" t="s">
        <v>122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3" t="s">
        <v>8</v>
      </c>
      <c r="BK157" s="140">
        <f>ROUND(I157*H157,0)</f>
        <v>0</v>
      </c>
      <c r="BL157" s="13" t="s">
        <v>130</v>
      </c>
      <c r="BM157" s="139" t="s">
        <v>210</v>
      </c>
    </row>
    <row r="158" spans="2:65" s="1" customFormat="1">
      <c r="B158" s="27"/>
      <c r="D158" s="141" t="s">
        <v>149</v>
      </c>
      <c r="F158" s="142" t="s">
        <v>211</v>
      </c>
      <c r="L158" s="27"/>
      <c r="M158" s="143"/>
      <c r="T158" s="50"/>
      <c r="AT158" s="13" t="s">
        <v>149</v>
      </c>
      <c r="AU158" s="13" t="s">
        <v>81</v>
      </c>
    </row>
    <row r="159" spans="2:65" s="1" customFormat="1" ht="16.5" customHeight="1">
      <c r="B159" s="128"/>
      <c r="C159" s="129" t="s">
        <v>212</v>
      </c>
      <c r="D159" s="129" t="s">
        <v>126</v>
      </c>
      <c r="E159" s="130" t="s">
        <v>213</v>
      </c>
      <c r="F159" s="131" t="s">
        <v>214</v>
      </c>
      <c r="G159" s="132" t="s">
        <v>161</v>
      </c>
      <c r="H159" s="133">
        <v>1</v>
      </c>
      <c r="I159" s="134">
        <v>0</v>
      </c>
      <c r="J159" s="134">
        <f>ROUND(I159*H159,0)</f>
        <v>0</v>
      </c>
      <c r="K159" s="135"/>
      <c r="L159" s="27"/>
      <c r="M159" s="136" t="s">
        <v>1</v>
      </c>
      <c r="N159" s="107" t="s">
        <v>38</v>
      </c>
      <c r="O159" s="137">
        <v>0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130</v>
      </c>
      <c r="AT159" s="139" t="s">
        <v>126</v>
      </c>
      <c r="AU159" s="139" t="s">
        <v>81</v>
      </c>
      <c r="AY159" s="13" t="s">
        <v>122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3" t="s">
        <v>8</v>
      </c>
      <c r="BK159" s="140">
        <f>ROUND(I159*H159,0)</f>
        <v>0</v>
      </c>
      <c r="BL159" s="13" t="s">
        <v>130</v>
      </c>
      <c r="BM159" s="139" t="s">
        <v>215</v>
      </c>
    </row>
    <row r="160" spans="2:65" s="1" customFormat="1">
      <c r="B160" s="27"/>
      <c r="D160" s="141" t="s">
        <v>149</v>
      </c>
      <c r="F160" s="142" t="s">
        <v>214</v>
      </c>
      <c r="L160" s="27"/>
      <c r="M160" s="143"/>
      <c r="T160" s="50"/>
      <c r="AT160" s="13" t="s">
        <v>149</v>
      </c>
      <c r="AU160" s="13" t="s">
        <v>81</v>
      </c>
    </row>
    <row r="161" spans="2:65" s="1" customFormat="1" ht="16.5" customHeight="1">
      <c r="B161" s="128"/>
      <c r="C161" s="129" t="s">
        <v>216</v>
      </c>
      <c r="D161" s="129" t="s">
        <v>126</v>
      </c>
      <c r="E161" s="130" t="s">
        <v>217</v>
      </c>
      <c r="F161" s="131" t="s">
        <v>218</v>
      </c>
      <c r="G161" s="132" t="s">
        <v>147</v>
      </c>
      <c r="H161" s="133">
        <v>256.8</v>
      </c>
      <c r="I161" s="134">
        <v>0</v>
      </c>
      <c r="J161" s="134">
        <f>ROUND(I161*H161,0)</f>
        <v>0</v>
      </c>
      <c r="K161" s="135"/>
      <c r="L161" s="27"/>
      <c r="M161" s="136" t="s">
        <v>1</v>
      </c>
      <c r="N161" s="107" t="s">
        <v>38</v>
      </c>
      <c r="O161" s="137">
        <v>0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130</v>
      </c>
      <c r="AT161" s="139" t="s">
        <v>126</v>
      </c>
      <c r="AU161" s="139" t="s">
        <v>81</v>
      </c>
      <c r="AY161" s="13" t="s">
        <v>122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3" t="s">
        <v>8</v>
      </c>
      <c r="BK161" s="140">
        <f>ROUND(I161*H161,0)</f>
        <v>0</v>
      </c>
      <c r="BL161" s="13" t="s">
        <v>130</v>
      </c>
      <c r="BM161" s="139" t="s">
        <v>219</v>
      </c>
    </row>
    <row r="162" spans="2:65" s="1" customFormat="1">
      <c r="B162" s="27"/>
      <c r="D162" s="141" t="s">
        <v>149</v>
      </c>
      <c r="F162" s="142" t="s">
        <v>220</v>
      </c>
      <c r="L162" s="27"/>
      <c r="M162" s="143"/>
      <c r="T162" s="50"/>
      <c r="AT162" s="13" t="s">
        <v>149</v>
      </c>
      <c r="AU162" s="13" t="s">
        <v>81</v>
      </c>
    </row>
    <row r="163" spans="2:65" s="11" customFormat="1" ht="22.9" customHeight="1">
      <c r="B163" s="117"/>
      <c r="D163" s="118" t="s">
        <v>72</v>
      </c>
      <c r="E163" s="126" t="s">
        <v>221</v>
      </c>
      <c r="F163" s="126" t="s">
        <v>222</v>
      </c>
      <c r="J163" s="127">
        <f>BK163</f>
        <v>0</v>
      </c>
      <c r="L163" s="117"/>
      <c r="M163" s="121"/>
      <c r="P163" s="122">
        <f>SUM(P164:P177)</f>
        <v>31.934000000000001</v>
      </c>
      <c r="R163" s="122">
        <f>SUM(R164:R177)</f>
        <v>3.7150000000000002E-2</v>
      </c>
      <c r="T163" s="123">
        <f>SUM(T164:T177)</f>
        <v>0</v>
      </c>
      <c r="AR163" s="118" t="s">
        <v>81</v>
      </c>
      <c r="AT163" s="124" t="s">
        <v>72</v>
      </c>
      <c r="AU163" s="124" t="s">
        <v>8</v>
      </c>
      <c r="AY163" s="118" t="s">
        <v>122</v>
      </c>
      <c r="BK163" s="125">
        <f>SUM(BK164:BK177)</f>
        <v>0</v>
      </c>
    </row>
    <row r="164" spans="2:65" s="1" customFormat="1" ht="16.5" customHeight="1">
      <c r="B164" s="128"/>
      <c r="C164" s="129" t="s">
        <v>223</v>
      </c>
      <c r="D164" s="129" t="s">
        <v>126</v>
      </c>
      <c r="E164" s="130" t="s">
        <v>224</v>
      </c>
      <c r="F164" s="131" t="s">
        <v>225</v>
      </c>
      <c r="G164" s="132" t="s">
        <v>129</v>
      </c>
      <c r="H164" s="133">
        <v>5</v>
      </c>
      <c r="I164" s="134">
        <v>0</v>
      </c>
      <c r="J164" s="134">
        <f>ROUND(I164*H164,0)</f>
        <v>0</v>
      </c>
      <c r="K164" s="135"/>
      <c r="L164" s="27"/>
      <c r="M164" s="136" t="s">
        <v>1</v>
      </c>
      <c r="N164" s="107" t="s">
        <v>38</v>
      </c>
      <c r="O164" s="137">
        <v>0.39600000000000002</v>
      </c>
      <c r="P164" s="137">
        <f>O164*H164</f>
        <v>1.98</v>
      </c>
      <c r="Q164" s="137">
        <v>3.6999999999999999E-4</v>
      </c>
      <c r="R164" s="137">
        <f>Q164*H164</f>
        <v>1.8500000000000001E-3</v>
      </c>
      <c r="S164" s="137">
        <v>0</v>
      </c>
      <c r="T164" s="138">
        <f>S164*H164</f>
        <v>0</v>
      </c>
      <c r="AR164" s="139" t="s">
        <v>130</v>
      </c>
      <c r="AT164" s="139" t="s">
        <v>126</v>
      </c>
      <c r="AU164" s="139" t="s">
        <v>81</v>
      </c>
      <c r="AY164" s="13" t="s">
        <v>122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3" t="s">
        <v>8</v>
      </c>
      <c r="BK164" s="140">
        <f>ROUND(I164*H164,0)</f>
        <v>0</v>
      </c>
      <c r="BL164" s="13" t="s">
        <v>130</v>
      </c>
      <c r="BM164" s="139" t="s">
        <v>226</v>
      </c>
    </row>
    <row r="165" spans="2:65" s="1" customFormat="1" ht="16.5" customHeight="1">
      <c r="B165" s="128"/>
      <c r="C165" s="129" t="s">
        <v>227</v>
      </c>
      <c r="D165" s="129" t="s">
        <v>126</v>
      </c>
      <c r="E165" s="130" t="s">
        <v>228</v>
      </c>
      <c r="F165" s="131" t="s">
        <v>229</v>
      </c>
      <c r="G165" s="132" t="s">
        <v>129</v>
      </c>
      <c r="H165" s="133">
        <v>39</v>
      </c>
      <c r="I165" s="134">
        <v>0</v>
      </c>
      <c r="J165" s="134">
        <f>ROUND(I165*H165,0)</f>
        <v>0</v>
      </c>
      <c r="K165" s="135"/>
      <c r="L165" s="27"/>
      <c r="M165" s="136" t="s">
        <v>1</v>
      </c>
      <c r="N165" s="107" t="s">
        <v>38</v>
      </c>
      <c r="O165" s="137">
        <v>0.40200000000000002</v>
      </c>
      <c r="P165" s="137">
        <f>O165*H165</f>
        <v>15.678000000000001</v>
      </c>
      <c r="Q165" s="137">
        <v>4.6000000000000001E-4</v>
      </c>
      <c r="R165" s="137">
        <f>Q165*H165</f>
        <v>1.7940000000000001E-2</v>
      </c>
      <c r="S165" s="137">
        <v>0</v>
      </c>
      <c r="T165" s="138">
        <f>S165*H165</f>
        <v>0</v>
      </c>
      <c r="AR165" s="139" t="s">
        <v>130</v>
      </c>
      <c r="AT165" s="139" t="s">
        <v>126</v>
      </c>
      <c r="AU165" s="139" t="s">
        <v>81</v>
      </c>
      <c r="AY165" s="13" t="s">
        <v>122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3" t="s">
        <v>8</v>
      </c>
      <c r="BK165" s="140">
        <f>ROUND(I165*H165,0)</f>
        <v>0</v>
      </c>
      <c r="BL165" s="13" t="s">
        <v>130</v>
      </c>
      <c r="BM165" s="139" t="s">
        <v>230</v>
      </c>
    </row>
    <row r="166" spans="2:65" s="1" customFormat="1" ht="16.5" customHeight="1">
      <c r="B166" s="128"/>
      <c r="C166" s="129" t="s">
        <v>231</v>
      </c>
      <c r="D166" s="129" t="s">
        <v>126</v>
      </c>
      <c r="E166" s="130" t="s">
        <v>232</v>
      </c>
      <c r="F166" s="131" t="s">
        <v>233</v>
      </c>
      <c r="G166" s="132" t="s">
        <v>129</v>
      </c>
      <c r="H166" s="133">
        <v>16</v>
      </c>
      <c r="I166" s="134">
        <v>0</v>
      </c>
      <c r="J166" s="134">
        <f>ROUND(I166*H166,0)</f>
        <v>0</v>
      </c>
      <c r="K166" s="135"/>
      <c r="L166" s="27"/>
      <c r="M166" s="136" t="s">
        <v>1</v>
      </c>
      <c r="N166" s="107" t="s">
        <v>38</v>
      </c>
      <c r="O166" s="137">
        <v>0.41</v>
      </c>
      <c r="P166" s="137">
        <f>O166*H166</f>
        <v>6.56</v>
      </c>
      <c r="Q166" s="137">
        <v>5.5999999999999995E-4</v>
      </c>
      <c r="R166" s="137">
        <f>Q166*H166</f>
        <v>8.9599999999999992E-3</v>
      </c>
      <c r="S166" s="137">
        <v>0</v>
      </c>
      <c r="T166" s="138">
        <f>S166*H166</f>
        <v>0</v>
      </c>
      <c r="AR166" s="139" t="s">
        <v>130</v>
      </c>
      <c r="AT166" s="139" t="s">
        <v>126</v>
      </c>
      <c r="AU166" s="139" t="s">
        <v>81</v>
      </c>
      <c r="AY166" s="13" t="s">
        <v>122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3" t="s">
        <v>8</v>
      </c>
      <c r="BK166" s="140">
        <f>ROUND(I166*H166,0)</f>
        <v>0</v>
      </c>
      <c r="BL166" s="13" t="s">
        <v>130</v>
      </c>
      <c r="BM166" s="139" t="s">
        <v>234</v>
      </c>
    </row>
    <row r="167" spans="2:65" s="1" customFormat="1" ht="16.5" customHeight="1">
      <c r="B167" s="128"/>
      <c r="C167" s="129" t="s">
        <v>235</v>
      </c>
      <c r="D167" s="129" t="s">
        <v>126</v>
      </c>
      <c r="E167" s="130" t="s">
        <v>236</v>
      </c>
      <c r="F167" s="131" t="s">
        <v>237</v>
      </c>
      <c r="G167" s="132" t="s">
        <v>129</v>
      </c>
      <c r="H167" s="133">
        <v>12</v>
      </c>
      <c r="I167" s="134">
        <v>0</v>
      </c>
      <c r="J167" s="134">
        <f>ROUND(I167*H167,0)</f>
        <v>0</v>
      </c>
      <c r="K167" s="135"/>
      <c r="L167" s="27"/>
      <c r="M167" s="136" t="s">
        <v>1</v>
      </c>
      <c r="N167" s="107" t="s">
        <v>38</v>
      </c>
      <c r="O167" s="137">
        <v>0.41499999999999998</v>
      </c>
      <c r="P167" s="137">
        <f>O167*H167</f>
        <v>4.9799999999999995</v>
      </c>
      <c r="Q167" s="137">
        <v>6.9999999999999999E-4</v>
      </c>
      <c r="R167" s="137">
        <f>Q167*H167</f>
        <v>8.3999999999999995E-3</v>
      </c>
      <c r="S167" s="137">
        <v>0</v>
      </c>
      <c r="T167" s="138">
        <f>S167*H167</f>
        <v>0</v>
      </c>
      <c r="AR167" s="139" t="s">
        <v>130</v>
      </c>
      <c r="AT167" s="139" t="s">
        <v>126</v>
      </c>
      <c r="AU167" s="139" t="s">
        <v>81</v>
      </c>
      <c r="AY167" s="13" t="s">
        <v>122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3" t="s">
        <v>8</v>
      </c>
      <c r="BK167" s="140">
        <f>ROUND(I167*H167,0)</f>
        <v>0</v>
      </c>
      <c r="BL167" s="13" t="s">
        <v>130</v>
      </c>
      <c r="BM167" s="139" t="s">
        <v>238</v>
      </c>
    </row>
    <row r="168" spans="2:65" s="1" customFormat="1" ht="16.5" customHeight="1">
      <c r="B168" s="128"/>
      <c r="C168" s="129" t="s">
        <v>239</v>
      </c>
      <c r="D168" s="129" t="s">
        <v>126</v>
      </c>
      <c r="E168" s="130" t="s">
        <v>240</v>
      </c>
      <c r="F168" s="131" t="s">
        <v>241</v>
      </c>
      <c r="G168" s="132" t="s">
        <v>129</v>
      </c>
      <c r="H168" s="133">
        <v>72</v>
      </c>
      <c r="I168" s="134">
        <v>0</v>
      </c>
      <c r="J168" s="134">
        <f>ROUND(I168*H168,0)</f>
        <v>0</v>
      </c>
      <c r="K168" s="135"/>
      <c r="L168" s="27"/>
      <c r="M168" s="136" t="s">
        <v>1</v>
      </c>
      <c r="N168" s="107" t="s">
        <v>38</v>
      </c>
      <c r="O168" s="137">
        <v>3.7999999999999999E-2</v>
      </c>
      <c r="P168" s="137">
        <f>O168*H168</f>
        <v>2.7359999999999998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130</v>
      </c>
      <c r="AT168" s="139" t="s">
        <v>126</v>
      </c>
      <c r="AU168" s="139" t="s">
        <v>81</v>
      </c>
      <c r="AY168" s="13" t="s">
        <v>122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3" t="s">
        <v>8</v>
      </c>
      <c r="BK168" s="140">
        <f>ROUND(I168*H168,0)</f>
        <v>0</v>
      </c>
      <c r="BL168" s="13" t="s">
        <v>130</v>
      </c>
      <c r="BM168" s="139" t="s">
        <v>242</v>
      </c>
    </row>
    <row r="169" spans="2:65" s="1" customFormat="1">
      <c r="B169" s="27"/>
      <c r="D169" s="141" t="s">
        <v>149</v>
      </c>
      <c r="F169" s="142" t="s">
        <v>243</v>
      </c>
      <c r="L169" s="27"/>
      <c r="M169" s="143"/>
      <c r="T169" s="50"/>
      <c r="AT169" s="13" t="s">
        <v>149</v>
      </c>
      <c r="AU169" s="13" t="s">
        <v>81</v>
      </c>
    </row>
    <row r="170" spans="2:65" s="1" customFormat="1" ht="16.5" customHeight="1">
      <c r="B170" s="128"/>
      <c r="C170" s="129" t="s">
        <v>244</v>
      </c>
      <c r="D170" s="129" t="s">
        <v>126</v>
      </c>
      <c r="E170" s="130" t="s">
        <v>245</v>
      </c>
      <c r="F170" s="131" t="s">
        <v>246</v>
      </c>
      <c r="G170" s="132" t="s">
        <v>247</v>
      </c>
      <c r="H170" s="133">
        <v>1</v>
      </c>
      <c r="I170" s="134">
        <v>0</v>
      </c>
      <c r="J170" s="134">
        <f>ROUND(I170*H170,0)</f>
        <v>0</v>
      </c>
      <c r="K170" s="135"/>
      <c r="L170" s="27"/>
      <c r="M170" s="136" t="s">
        <v>1</v>
      </c>
      <c r="N170" s="107" t="s">
        <v>38</v>
      </c>
      <c r="O170" s="137">
        <v>0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AR170" s="139" t="s">
        <v>130</v>
      </c>
      <c r="AT170" s="139" t="s">
        <v>126</v>
      </c>
      <c r="AU170" s="139" t="s">
        <v>81</v>
      </c>
      <c r="AY170" s="13" t="s">
        <v>122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3" t="s">
        <v>8</v>
      </c>
      <c r="BK170" s="140">
        <f>ROUND(I170*H170,0)</f>
        <v>0</v>
      </c>
      <c r="BL170" s="13" t="s">
        <v>130</v>
      </c>
      <c r="BM170" s="139" t="s">
        <v>248</v>
      </c>
    </row>
    <row r="171" spans="2:65" s="1" customFormat="1">
      <c r="B171" s="27"/>
      <c r="D171" s="141" t="s">
        <v>149</v>
      </c>
      <c r="F171" s="142" t="s">
        <v>246</v>
      </c>
      <c r="L171" s="27"/>
      <c r="M171" s="143"/>
      <c r="T171" s="50"/>
      <c r="AT171" s="13" t="s">
        <v>149</v>
      </c>
      <c r="AU171" s="13" t="s">
        <v>81</v>
      </c>
    </row>
    <row r="172" spans="2:65" s="1" customFormat="1" ht="16.5" customHeight="1">
      <c r="B172" s="128"/>
      <c r="C172" s="129" t="s">
        <v>9</v>
      </c>
      <c r="D172" s="129" t="s">
        <v>126</v>
      </c>
      <c r="E172" s="130" t="s">
        <v>249</v>
      </c>
      <c r="F172" s="131" t="s">
        <v>250</v>
      </c>
      <c r="G172" s="132" t="s">
        <v>247</v>
      </c>
      <c r="H172" s="133">
        <v>1</v>
      </c>
      <c r="I172" s="134">
        <v>0</v>
      </c>
      <c r="J172" s="134">
        <f>ROUND(I172*H172,0)</f>
        <v>0</v>
      </c>
      <c r="K172" s="135"/>
      <c r="L172" s="27"/>
      <c r="M172" s="136" t="s">
        <v>1</v>
      </c>
      <c r="N172" s="107" t="s">
        <v>38</v>
      </c>
      <c r="O172" s="137">
        <v>0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130</v>
      </c>
      <c r="AT172" s="139" t="s">
        <v>126</v>
      </c>
      <c r="AU172" s="139" t="s">
        <v>81</v>
      </c>
      <c r="AY172" s="13" t="s">
        <v>122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3" t="s">
        <v>8</v>
      </c>
      <c r="BK172" s="140">
        <f>ROUND(I172*H172,0)</f>
        <v>0</v>
      </c>
      <c r="BL172" s="13" t="s">
        <v>130</v>
      </c>
      <c r="BM172" s="139" t="s">
        <v>251</v>
      </c>
    </row>
    <row r="173" spans="2:65" s="1" customFormat="1">
      <c r="B173" s="27"/>
      <c r="D173" s="141" t="s">
        <v>149</v>
      </c>
      <c r="F173" s="142" t="s">
        <v>250</v>
      </c>
      <c r="L173" s="27"/>
      <c r="M173" s="143"/>
      <c r="T173" s="50"/>
      <c r="AT173" s="13" t="s">
        <v>149</v>
      </c>
      <c r="AU173" s="13" t="s">
        <v>81</v>
      </c>
    </row>
    <row r="174" spans="2:65" s="1" customFormat="1" ht="16.5" customHeight="1">
      <c r="B174" s="128"/>
      <c r="C174" s="129" t="s">
        <v>130</v>
      </c>
      <c r="D174" s="129" t="s">
        <v>126</v>
      </c>
      <c r="E174" s="130" t="s">
        <v>252</v>
      </c>
      <c r="F174" s="131" t="s">
        <v>253</v>
      </c>
      <c r="G174" s="132" t="s">
        <v>247</v>
      </c>
      <c r="H174" s="133">
        <v>2</v>
      </c>
      <c r="I174" s="134">
        <v>0</v>
      </c>
      <c r="J174" s="134">
        <f>ROUND(I174*H174,0)</f>
        <v>0</v>
      </c>
      <c r="K174" s="135"/>
      <c r="L174" s="27"/>
      <c r="M174" s="136" t="s">
        <v>1</v>
      </c>
      <c r="N174" s="107" t="s">
        <v>38</v>
      </c>
      <c r="O174" s="137">
        <v>0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130</v>
      </c>
      <c r="AT174" s="139" t="s">
        <v>126</v>
      </c>
      <c r="AU174" s="139" t="s">
        <v>81</v>
      </c>
      <c r="AY174" s="13" t="s">
        <v>122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3" t="s">
        <v>8</v>
      </c>
      <c r="BK174" s="140">
        <f>ROUND(I174*H174,0)</f>
        <v>0</v>
      </c>
      <c r="BL174" s="13" t="s">
        <v>130</v>
      </c>
      <c r="BM174" s="139" t="s">
        <v>254</v>
      </c>
    </row>
    <row r="175" spans="2:65" s="1" customFormat="1">
      <c r="B175" s="27"/>
      <c r="D175" s="141" t="s">
        <v>149</v>
      </c>
      <c r="F175" s="142" t="s">
        <v>250</v>
      </c>
      <c r="L175" s="27"/>
      <c r="M175" s="143"/>
      <c r="T175" s="50"/>
      <c r="AT175" s="13" t="s">
        <v>149</v>
      </c>
      <c r="AU175" s="13" t="s">
        <v>81</v>
      </c>
    </row>
    <row r="176" spans="2:65" s="1" customFormat="1" ht="16.5" customHeight="1">
      <c r="B176" s="128"/>
      <c r="C176" s="129" t="s">
        <v>255</v>
      </c>
      <c r="D176" s="129" t="s">
        <v>126</v>
      </c>
      <c r="E176" s="130" t="s">
        <v>256</v>
      </c>
      <c r="F176" s="131" t="s">
        <v>257</v>
      </c>
      <c r="G176" s="132" t="s">
        <v>147</v>
      </c>
      <c r="H176" s="133">
        <v>286.2</v>
      </c>
      <c r="I176" s="134">
        <v>0</v>
      </c>
      <c r="J176" s="134">
        <f>ROUND(I176*H176,0)</f>
        <v>0</v>
      </c>
      <c r="K176" s="135"/>
      <c r="L176" s="27"/>
      <c r="M176" s="136" t="s">
        <v>1</v>
      </c>
      <c r="N176" s="107" t="s">
        <v>38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130</v>
      </c>
      <c r="AT176" s="139" t="s">
        <v>126</v>
      </c>
      <c r="AU176" s="139" t="s">
        <v>81</v>
      </c>
      <c r="AY176" s="13" t="s">
        <v>122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3" t="s">
        <v>8</v>
      </c>
      <c r="BK176" s="140">
        <f>ROUND(I176*H176,0)</f>
        <v>0</v>
      </c>
      <c r="BL176" s="13" t="s">
        <v>130</v>
      </c>
      <c r="BM176" s="139" t="s">
        <v>258</v>
      </c>
    </row>
    <row r="177" spans="2:65" s="1" customFormat="1" ht="19.5">
      <c r="B177" s="27"/>
      <c r="D177" s="141" t="s">
        <v>149</v>
      </c>
      <c r="F177" s="142" t="s">
        <v>259</v>
      </c>
      <c r="L177" s="27"/>
      <c r="M177" s="143"/>
      <c r="T177" s="50"/>
      <c r="AT177" s="13" t="s">
        <v>149</v>
      </c>
      <c r="AU177" s="13" t="s">
        <v>81</v>
      </c>
    </row>
    <row r="178" spans="2:65" s="11" customFormat="1" ht="22.9" customHeight="1">
      <c r="B178" s="117"/>
      <c r="D178" s="118" t="s">
        <v>72</v>
      </c>
      <c r="E178" s="126" t="s">
        <v>260</v>
      </c>
      <c r="F178" s="126" t="s">
        <v>261</v>
      </c>
      <c r="J178" s="127">
        <f>BK178</f>
        <v>0</v>
      </c>
      <c r="L178" s="117"/>
      <c r="M178" s="121"/>
      <c r="P178" s="122">
        <f>SUM(P179:P196)</f>
        <v>2.8600000000000003</v>
      </c>
      <c r="R178" s="122">
        <f>SUM(R179:R196)</f>
        <v>3.0400000000000002E-3</v>
      </c>
      <c r="T178" s="123">
        <f>SUM(T179:T196)</f>
        <v>0</v>
      </c>
      <c r="AR178" s="118" t="s">
        <v>81</v>
      </c>
      <c r="AT178" s="124" t="s">
        <v>72</v>
      </c>
      <c r="AU178" s="124" t="s">
        <v>8</v>
      </c>
      <c r="AY178" s="118" t="s">
        <v>122</v>
      </c>
      <c r="BK178" s="125">
        <f>SUM(BK179:BK196)</f>
        <v>0</v>
      </c>
    </row>
    <row r="179" spans="2:65" s="1" customFormat="1" ht="16.5" customHeight="1">
      <c r="B179" s="128"/>
      <c r="C179" s="129" t="s">
        <v>262</v>
      </c>
      <c r="D179" s="129" t="s">
        <v>126</v>
      </c>
      <c r="E179" s="130" t="s">
        <v>263</v>
      </c>
      <c r="F179" s="131" t="s">
        <v>264</v>
      </c>
      <c r="G179" s="132" t="s">
        <v>156</v>
      </c>
      <c r="H179" s="133">
        <v>1</v>
      </c>
      <c r="I179" s="134">
        <v>0</v>
      </c>
      <c r="J179" s="134">
        <f>ROUND(I179*H179,0)</f>
        <v>0</v>
      </c>
      <c r="K179" s="135"/>
      <c r="L179" s="27"/>
      <c r="M179" s="136" t="s">
        <v>1</v>
      </c>
      <c r="N179" s="107" t="s">
        <v>38</v>
      </c>
      <c r="O179" s="137">
        <v>0.20599999999999999</v>
      </c>
      <c r="P179" s="137">
        <f>O179*H179</f>
        <v>0.20599999999999999</v>
      </c>
      <c r="Q179" s="137">
        <v>1.8000000000000001E-4</v>
      </c>
      <c r="R179" s="137">
        <f>Q179*H179</f>
        <v>1.8000000000000001E-4</v>
      </c>
      <c r="S179" s="137">
        <v>0</v>
      </c>
      <c r="T179" s="138">
        <f>S179*H179</f>
        <v>0</v>
      </c>
      <c r="AR179" s="139" t="s">
        <v>130</v>
      </c>
      <c r="AT179" s="139" t="s">
        <v>126</v>
      </c>
      <c r="AU179" s="139" t="s">
        <v>81</v>
      </c>
      <c r="AY179" s="13" t="s">
        <v>122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3" t="s">
        <v>8</v>
      </c>
      <c r="BK179" s="140">
        <f>ROUND(I179*H179,0)</f>
        <v>0</v>
      </c>
      <c r="BL179" s="13" t="s">
        <v>130</v>
      </c>
      <c r="BM179" s="139" t="s">
        <v>265</v>
      </c>
    </row>
    <row r="180" spans="2:65" s="1" customFormat="1" ht="16.5" customHeight="1">
      <c r="B180" s="128"/>
      <c r="C180" s="129" t="s">
        <v>266</v>
      </c>
      <c r="D180" s="129" t="s">
        <v>126</v>
      </c>
      <c r="E180" s="130" t="s">
        <v>267</v>
      </c>
      <c r="F180" s="131" t="s">
        <v>268</v>
      </c>
      <c r="G180" s="132" t="s">
        <v>156</v>
      </c>
      <c r="H180" s="133">
        <v>2</v>
      </c>
      <c r="I180" s="134">
        <v>0</v>
      </c>
      <c r="J180" s="134">
        <f>ROUND(I180*H180,0)</f>
        <v>0</v>
      </c>
      <c r="K180" s="135"/>
      <c r="L180" s="27"/>
      <c r="M180" s="136" t="s">
        <v>1</v>
      </c>
      <c r="N180" s="107" t="s">
        <v>38</v>
      </c>
      <c r="O180" s="137">
        <v>8.2000000000000003E-2</v>
      </c>
      <c r="P180" s="137">
        <f>O180*H180</f>
        <v>0.16400000000000001</v>
      </c>
      <c r="Q180" s="137">
        <v>1.8000000000000001E-4</v>
      </c>
      <c r="R180" s="137">
        <f>Q180*H180</f>
        <v>3.6000000000000002E-4</v>
      </c>
      <c r="S180" s="137">
        <v>0</v>
      </c>
      <c r="T180" s="138">
        <f>S180*H180</f>
        <v>0</v>
      </c>
      <c r="AR180" s="139" t="s">
        <v>130</v>
      </c>
      <c r="AT180" s="139" t="s">
        <v>126</v>
      </c>
      <c r="AU180" s="139" t="s">
        <v>81</v>
      </c>
      <c r="AY180" s="13" t="s">
        <v>122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3" t="s">
        <v>8</v>
      </c>
      <c r="BK180" s="140">
        <f>ROUND(I180*H180,0)</f>
        <v>0</v>
      </c>
      <c r="BL180" s="13" t="s">
        <v>130</v>
      </c>
      <c r="BM180" s="139" t="s">
        <v>269</v>
      </c>
    </row>
    <row r="181" spans="2:65" s="1" customFormat="1" ht="16.5" customHeight="1">
      <c r="B181" s="128"/>
      <c r="C181" s="129" t="s">
        <v>270</v>
      </c>
      <c r="D181" s="129" t="s">
        <v>126</v>
      </c>
      <c r="E181" s="130" t="s">
        <v>271</v>
      </c>
      <c r="F181" s="131" t="s">
        <v>272</v>
      </c>
      <c r="G181" s="132" t="s">
        <v>156</v>
      </c>
      <c r="H181" s="133">
        <v>1</v>
      </c>
      <c r="I181" s="134">
        <v>0</v>
      </c>
      <c r="J181" s="134">
        <f>ROUND(I181*H181,0)</f>
        <v>0</v>
      </c>
      <c r="K181" s="135"/>
      <c r="L181" s="27"/>
      <c r="M181" s="136" t="s">
        <v>1</v>
      </c>
      <c r="N181" s="107" t="s">
        <v>38</v>
      </c>
      <c r="O181" s="137">
        <v>0.35</v>
      </c>
      <c r="P181" s="137">
        <f>O181*H181</f>
        <v>0.35</v>
      </c>
      <c r="Q181" s="137">
        <v>1.14E-3</v>
      </c>
      <c r="R181" s="137">
        <f>Q181*H181</f>
        <v>1.14E-3</v>
      </c>
      <c r="S181" s="137">
        <v>0</v>
      </c>
      <c r="T181" s="138">
        <f>S181*H181</f>
        <v>0</v>
      </c>
      <c r="AR181" s="139" t="s">
        <v>130</v>
      </c>
      <c r="AT181" s="139" t="s">
        <v>126</v>
      </c>
      <c r="AU181" s="139" t="s">
        <v>81</v>
      </c>
      <c r="AY181" s="13" t="s">
        <v>122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3" t="s">
        <v>8</v>
      </c>
      <c r="BK181" s="140">
        <f>ROUND(I181*H181,0)</f>
        <v>0</v>
      </c>
      <c r="BL181" s="13" t="s">
        <v>130</v>
      </c>
      <c r="BM181" s="139" t="s">
        <v>273</v>
      </c>
    </row>
    <row r="182" spans="2:65" s="1" customFormat="1" ht="16.5" customHeight="1">
      <c r="B182" s="128"/>
      <c r="C182" s="129" t="s">
        <v>274</v>
      </c>
      <c r="D182" s="129" t="s">
        <v>126</v>
      </c>
      <c r="E182" s="130" t="s">
        <v>275</v>
      </c>
      <c r="F182" s="131" t="s">
        <v>276</v>
      </c>
      <c r="G182" s="132" t="s">
        <v>156</v>
      </c>
      <c r="H182" s="133">
        <v>4</v>
      </c>
      <c r="I182" s="134">
        <v>0</v>
      </c>
      <c r="J182" s="134">
        <f>ROUND(I182*H182,0)</f>
        <v>0</v>
      </c>
      <c r="K182" s="135"/>
      <c r="L182" s="27"/>
      <c r="M182" s="136" t="s">
        <v>1</v>
      </c>
      <c r="N182" s="107" t="s">
        <v>38</v>
      </c>
      <c r="O182" s="137">
        <v>0.2</v>
      </c>
      <c r="P182" s="137">
        <f>O182*H182</f>
        <v>0.8</v>
      </c>
      <c r="Q182" s="137">
        <v>3.4000000000000002E-4</v>
      </c>
      <c r="R182" s="137">
        <f>Q182*H182</f>
        <v>1.3600000000000001E-3</v>
      </c>
      <c r="S182" s="137">
        <v>0</v>
      </c>
      <c r="T182" s="138">
        <f>S182*H182</f>
        <v>0</v>
      </c>
      <c r="AR182" s="139" t="s">
        <v>130</v>
      </c>
      <c r="AT182" s="139" t="s">
        <v>126</v>
      </c>
      <c r="AU182" s="139" t="s">
        <v>81</v>
      </c>
      <c r="AY182" s="13" t="s">
        <v>122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3" t="s">
        <v>8</v>
      </c>
      <c r="BK182" s="140">
        <f>ROUND(I182*H182,0)</f>
        <v>0</v>
      </c>
      <c r="BL182" s="13" t="s">
        <v>130</v>
      </c>
      <c r="BM182" s="139" t="s">
        <v>277</v>
      </c>
    </row>
    <row r="183" spans="2:65" s="1" customFormat="1" ht="16.5" customHeight="1">
      <c r="B183" s="128"/>
      <c r="C183" s="129" t="s">
        <v>278</v>
      </c>
      <c r="D183" s="129" t="s">
        <v>126</v>
      </c>
      <c r="E183" s="130" t="s">
        <v>279</v>
      </c>
      <c r="F183" s="131" t="s">
        <v>280</v>
      </c>
      <c r="G183" s="132" t="s">
        <v>281</v>
      </c>
      <c r="H183" s="133">
        <v>5</v>
      </c>
      <c r="I183" s="134">
        <v>0</v>
      </c>
      <c r="J183" s="134">
        <f>ROUND(I183*H183,0)</f>
        <v>0</v>
      </c>
      <c r="K183" s="135"/>
      <c r="L183" s="27"/>
      <c r="M183" s="136" t="s">
        <v>1</v>
      </c>
      <c r="N183" s="107" t="s">
        <v>38</v>
      </c>
      <c r="O183" s="137">
        <v>0</v>
      </c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130</v>
      </c>
      <c r="AT183" s="139" t="s">
        <v>126</v>
      </c>
      <c r="AU183" s="139" t="s">
        <v>81</v>
      </c>
      <c r="AY183" s="13" t="s">
        <v>122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3" t="s">
        <v>8</v>
      </c>
      <c r="BK183" s="140">
        <f>ROUND(I183*H183,0)</f>
        <v>0</v>
      </c>
      <c r="BL183" s="13" t="s">
        <v>130</v>
      </c>
      <c r="BM183" s="139" t="s">
        <v>282</v>
      </c>
    </row>
    <row r="184" spans="2:65" s="1" customFormat="1">
      <c r="B184" s="27"/>
      <c r="D184" s="141" t="s">
        <v>149</v>
      </c>
      <c r="F184" s="142" t="s">
        <v>283</v>
      </c>
      <c r="L184" s="27"/>
      <c r="M184" s="143"/>
      <c r="T184" s="50"/>
      <c r="AT184" s="13" t="s">
        <v>149</v>
      </c>
      <c r="AU184" s="13" t="s">
        <v>81</v>
      </c>
    </row>
    <row r="185" spans="2:65" s="1" customFormat="1" ht="16.5" customHeight="1">
      <c r="B185" s="128"/>
      <c r="C185" s="129" t="s">
        <v>284</v>
      </c>
      <c r="D185" s="129" t="s">
        <v>126</v>
      </c>
      <c r="E185" s="130" t="s">
        <v>285</v>
      </c>
      <c r="F185" s="131" t="s">
        <v>286</v>
      </c>
      <c r="G185" s="132" t="s">
        <v>281</v>
      </c>
      <c r="H185" s="133">
        <v>5</v>
      </c>
      <c r="I185" s="134">
        <v>0</v>
      </c>
      <c r="J185" s="134">
        <f>ROUND(I185*H185,0)</f>
        <v>0</v>
      </c>
      <c r="K185" s="135"/>
      <c r="L185" s="27"/>
      <c r="M185" s="136" t="s">
        <v>1</v>
      </c>
      <c r="N185" s="107" t="s">
        <v>38</v>
      </c>
      <c r="O185" s="137">
        <v>0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130</v>
      </c>
      <c r="AT185" s="139" t="s">
        <v>126</v>
      </c>
      <c r="AU185" s="139" t="s">
        <v>81</v>
      </c>
      <c r="AY185" s="13" t="s">
        <v>122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3" t="s">
        <v>8</v>
      </c>
      <c r="BK185" s="140">
        <f>ROUND(I185*H185,0)</f>
        <v>0</v>
      </c>
      <c r="BL185" s="13" t="s">
        <v>130</v>
      </c>
      <c r="BM185" s="139" t="s">
        <v>287</v>
      </c>
    </row>
    <row r="186" spans="2:65" s="1" customFormat="1">
      <c r="B186" s="27"/>
      <c r="D186" s="141" t="s">
        <v>149</v>
      </c>
      <c r="F186" s="142" t="s">
        <v>288</v>
      </c>
      <c r="L186" s="27"/>
      <c r="M186" s="143"/>
      <c r="T186" s="50"/>
      <c r="AT186" s="13" t="s">
        <v>149</v>
      </c>
      <c r="AU186" s="13" t="s">
        <v>81</v>
      </c>
    </row>
    <row r="187" spans="2:65" s="1" customFormat="1" ht="16.5" customHeight="1">
      <c r="B187" s="128"/>
      <c r="C187" s="129" t="s">
        <v>289</v>
      </c>
      <c r="D187" s="129" t="s">
        <v>126</v>
      </c>
      <c r="E187" s="130" t="s">
        <v>290</v>
      </c>
      <c r="F187" s="131" t="s">
        <v>291</v>
      </c>
      <c r="G187" s="132" t="s">
        <v>281</v>
      </c>
      <c r="H187" s="133">
        <v>5</v>
      </c>
      <c r="I187" s="134">
        <v>0</v>
      </c>
      <c r="J187" s="134">
        <f>ROUND(I187*H187,0)</f>
        <v>0</v>
      </c>
      <c r="K187" s="135"/>
      <c r="L187" s="27"/>
      <c r="M187" s="136" t="s">
        <v>1</v>
      </c>
      <c r="N187" s="107" t="s">
        <v>38</v>
      </c>
      <c r="O187" s="137">
        <v>0</v>
      </c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130</v>
      </c>
      <c r="AT187" s="139" t="s">
        <v>126</v>
      </c>
      <c r="AU187" s="139" t="s">
        <v>81</v>
      </c>
      <c r="AY187" s="13" t="s">
        <v>122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3" t="s">
        <v>8</v>
      </c>
      <c r="BK187" s="140">
        <f>ROUND(I187*H187,0)</f>
        <v>0</v>
      </c>
      <c r="BL187" s="13" t="s">
        <v>130</v>
      </c>
      <c r="BM187" s="139" t="s">
        <v>292</v>
      </c>
    </row>
    <row r="188" spans="2:65" s="1" customFormat="1">
      <c r="B188" s="27"/>
      <c r="D188" s="141" t="s">
        <v>149</v>
      </c>
      <c r="F188" s="142" t="s">
        <v>293</v>
      </c>
      <c r="L188" s="27"/>
      <c r="M188" s="143"/>
      <c r="T188" s="50"/>
      <c r="AT188" s="13" t="s">
        <v>149</v>
      </c>
      <c r="AU188" s="13" t="s">
        <v>81</v>
      </c>
    </row>
    <row r="189" spans="2:65" s="1" customFormat="1" ht="16.5" customHeight="1">
      <c r="B189" s="128"/>
      <c r="C189" s="129" t="s">
        <v>7</v>
      </c>
      <c r="D189" s="129" t="s">
        <v>126</v>
      </c>
      <c r="E189" s="130" t="s">
        <v>294</v>
      </c>
      <c r="F189" s="131" t="s">
        <v>295</v>
      </c>
      <c r="G189" s="132" t="s">
        <v>281</v>
      </c>
      <c r="H189" s="133">
        <v>5</v>
      </c>
      <c r="I189" s="134">
        <v>0</v>
      </c>
      <c r="J189" s="134">
        <f>ROUND(I189*H189,0)</f>
        <v>0</v>
      </c>
      <c r="K189" s="135"/>
      <c r="L189" s="27"/>
      <c r="M189" s="136" t="s">
        <v>1</v>
      </c>
      <c r="N189" s="107" t="s">
        <v>38</v>
      </c>
      <c r="O189" s="137">
        <v>0</v>
      </c>
      <c r="P189" s="137">
        <f>O189*H189</f>
        <v>0</v>
      </c>
      <c r="Q189" s="137">
        <v>0</v>
      </c>
      <c r="R189" s="137">
        <f>Q189*H189</f>
        <v>0</v>
      </c>
      <c r="S189" s="137">
        <v>0</v>
      </c>
      <c r="T189" s="138">
        <f>S189*H189</f>
        <v>0</v>
      </c>
      <c r="AR189" s="139" t="s">
        <v>130</v>
      </c>
      <c r="AT189" s="139" t="s">
        <v>126</v>
      </c>
      <c r="AU189" s="139" t="s">
        <v>81</v>
      </c>
      <c r="AY189" s="13" t="s">
        <v>122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3" t="s">
        <v>8</v>
      </c>
      <c r="BK189" s="140">
        <f>ROUND(I189*H189,0)</f>
        <v>0</v>
      </c>
      <c r="BL189" s="13" t="s">
        <v>130</v>
      </c>
      <c r="BM189" s="139" t="s">
        <v>296</v>
      </c>
    </row>
    <row r="190" spans="2:65" s="1" customFormat="1">
      <c r="B190" s="27"/>
      <c r="D190" s="141" t="s">
        <v>149</v>
      </c>
      <c r="F190" s="142" t="s">
        <v>297</v>
      </c>
      <c r="L190" s="27"/>
      <c r="M190" s="143"/>
      <c r="T190" s="50"/>
      <c r="AT190" s="13" t="s">
        <v>149</v>
      </c>
      <c r="AU190" s="13" t="s">
        <v>81</v>
      </c>
    </row>
    <row r="191" spans="2:65" s="1" customFormat="1" ht="16.5" customHeight="1">
      <c r="B191" s="128"/>
      <c r="C191" s="129" t="s">
        <v>298</v>
      </c>
      <c r="D191" s="129" t="s">
        <v>126</v>
      </c>
      <c r="E191" s="130" t="s">
        <v>299</v>
      </c>
      <c r="F191" s="131" t="s">
        <v>300</v>
      </c>
      <c r="G191" s="132" t="s">
        <v>281</v>
      </c>
      <c r="H191" s="133">
        <v>5</v>
      </c>
      <c r="I191" s="134">
        <v>0</v>
      </c>
      <c r="J191" s="134">
        <f>ROUND(I191*H191,0)</f>
        <v>0</v>
      </c>
      <c r="K191" s="135"/>
      <c r="L191" s="27"/>
      <c r="M191" s="136" t="s">
        <v>1</v>
      </c>
      <c r="N191" s="107" t="s">
        <v>38</v>
      </c>
      <c r="O191" s="137">
        <v>0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130</v>
      </c>
      <c r="AT191" s="139" t="s">
        <v>126</v>
      </c>
      <c r="AU191" s="139" t="s">
        <v>81</v>
      </c>
      <c r="AY191" s="13" t="s">
        <v>122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3" t="s">
        <v>8</v>
      </c>
      <c r="BK191" s="140">
        <f>ROUND(I191*H191,0)</f>
        <v>0</v>
      </c>
      <c r="BL191" s="13" t="s">
        <v>130</v>
      </c>
      <c r="BM191" s="139" t="s">
        <v>301</v>
      </c>
    </row>
    <row r="192" spans="2:65" s="1" customFormat="1">
      <c r="B192" s="27"/>
      <c r="D192" s="141" t="s">
        <v>149</v>
      </c>
      <c r="F192" s="142" t="s">
        <v>302</v>
      </c>
      <c r="L192" s="27"/>
      <c r="M192" s="143"/>
      <c r="T192" s="50"/>
      <c r="AT192" s="13" t="s">
        <v>149</v>
      </c>
      <c r="AU192" s="13" t="s">
        <v>81</v>
      </c>
    </row>
    <row r="193" spans="2:65" s="1" customFormat="1" ht="16.5" customHeight="1">
      <c r="B193" s="128"/>
      <c r="C193" s="129" t="s">
        <v>303</v>
      </c>
      <c r="D193" s="129" t="s">
        <v>126</v>
      </c>
      <c r="E193" s="130" t="s">
        <v>304</v>
      </c>
      <c r="F193" s="131" t="s">
        <v>305</v>
      </c>
      <c r="G193" s="132" t="s">
        <v>156</v>
      </c>
      <c r="H193" s="133">
        <v>5</v>
      </c>
      <c r="I193" s="134">
        <v>0</v>
      </c>
      <c r="J193" s="134">
        <f>ROUND(I193*H193,0)</f>
        <v>0</v>
      </c>
      <c r="K193" s="135"/>
      <c r="L193" s="27"/>
      <c r="M193" s="136" t="s">
        <v>1</v>
      </c>
      <c r="N193" s="107" t="s">
        <v>38</v>
      </c>
      <c r="O193" s="137">
        <v>0.26800000000000002</v>
      </c>
      <c r="P193" s="137">
        <f>O193*H193</f>
        <v>1.34</v>
      </c>
      <c r="Q193" s="137">
        <v>0</v>
      </c>
      <c r="R193" s="137">
        <f>Q193*H193</f>
        <v>0</v>
      </c>
      <c r="S193" s="137">
        <v>0</v>
      </c>
      <c r="T193" s="138">
        <f>S193*H193</f>
        <v>0</v>
      </c>
      <c r="AR193" s="139" t="s">
        <v>130</v>
      </c>
      <c r="AT193" s="139" t="s">
        <v>126</v>
      </c>
      <c r="AU193" s="139" t="s">
        <v>81</v>
      </c>
      <c r="AY193" s="13" t="s">
        <v>122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3" t="s">
        <v>8</v>
      </c>
      <c r="BK193" s="140">
        <f>ROUND(I193*H193,0)</f>
        <v>0</v>
      </c>
      <c r="BL193" s="13" t="s">
        <v>130</v>
      </c>
      <c r="BM193" s="139" t="s">
        <v>306</v>
      </c>
    </row>
    <row r="194" spans="2:65" s="1" customFormat="1">
      <c r="B194" s="27"/>
      <c r="D194" s="141" t="s">
        <v>149</v>
      </c>
      <c r="F194" s="142" t="s">
        <v>305</v>
      </c>
      <c r="L194" s="27"/>
      <c r="M194" s="143"/>
      <c r="T194" s="50"/>
      <c r="AT194" s="13" t="s">
        <v>149</v>
      </c>
      <c r="AU194" s="13" t="s">
        <v>81</v>
      </c>
    </row>
    <row r="195" spans="2:65" s="1" customFormat="1" ht="16.5" customHeight="1">
      <c r="B195" s="128"/>
      <c r="C195" s="129" t="s">
        <v>307</v>
      </c>
      <c r="D195" s="129" t="s">
        <v>126</v>
      </c>
      <c r="E195" s="130" t="s">
        <v>308</v>
      </c>
      <c r="F195" s="131" t="s">
        <v>309</v>
      </c>
      <c r="G195" s="132" t="s">
        <v>147</v>
      </c>
      <c r="H195" s="133">
        <v>68.760000000000005</v>
      </c>
      <c r="I195" s="134">
        <v>0</v>
      </c>
      <c r="J195" s="134">
        <f>ROUND(I195*H195,0)</f>
        <v>0</v>
      </c>
      <c r="K195" s="135"/>
      <c r="L195" s="27"/>
      <c r="M195" s="136" t="s">
        <v>1</v>
      </c>
      <c r="N195" s="107" t="s">
        <v>38</v>
      </c>
      <c r="O195" s="137">
        <v>0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AR195" s="139" t="s">
        <v>130</v>
      </c>
      <c r="AT195" s="139" t="s">
        <v>126</v>
      </c>
      <c r="AU195" s="139" t="s">
        <v>81</v>
      </c>
      <c r="AY195" s="13" t="s">
        <v>122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3" t="s">
        <v>8</v>
      </c>
      <c r="BK195" s="140">
        <f>ROUND(I195*H195,0)</f>
        <v>0</v>
      </c>
      <c r="BL195" s="13" t="s">
        <v>130</v>
      </c>
      <c r="BM195" s="139" t="s">
        <v>310</v>
      </c>
    </row>
    <row r="196" spans="2:65" s="1" customFormat="1">
      <c r="B196" s="27"/>
      <c r="D196" s="141" t="s">
        <v>149</v>
      </c>
      <c r="F196" s="142" t="s">
        <v>311</v>
      </c>
      <c r="L196" s="27"/>
      <c r="M196" s="143"/>
      <c r="T196" s="50"/>
      <c r="AT196" s="13" t="s">
        <v>149</v>
      </c>
      <c r="AU196" s="13" t="s">
        <v>81</v>
      </c>
    </row>
    <row r="197" spans="2:65" s="11" customFormat="1" ht="22.9" customHeight="1">
      <c r="B197" s="117"/>
      <c r="D197" s="118" t="s">
        <v>72</v>
      </c>
      <c r="E197" s="126" t="s">
        <v>312</v>
      </c>
      <c r="F197" s="126" t="s">
        <v>313</v>
      </c>
      <c r="J197" s="127">
        <f>BK197</f>
        <v>0</v>
      </c>
      <c r="L197" s="117"/>
      <c r="M197" s="121"/>
      <c r="P197" s="122">
        <f>SUM(P198:P206)</f>
        <v>1.7050000000000001</v>
      </c>
      <c r="R197" s="122">
        <f>SUM(R198:R206)</f>
        <v>0.24578</v>
      </c>
      <c r="T197" s="123">
        <f>SUM(T198:T206)</f>
        <v>0</v>
      </c>
      <c r="AR197" s="118" t="s">
        <v>81</v>
      </c>
      <c r="AT197" s="124" t="s">
        <v>72</v>
      </c>
      <c r="AU197" s="124" t="s">
        <v>8</v>
      </c>
      <c r="AY197" s="118" t="s">
        <v>122</v>
      </c>
      <c r="BK197" s="125">
        <f>SUM(BK198:BK206)</f>
        <v>0</v>
      </c>
    </row>
    <row r="198" spans="2:65" s="1" customFormat="1" ht="21.75" customHeight="1">
      <c r="B198" s="128"/>
      <c r="C198" s="129" t="s">
        <v>314</v>
      </c>
      <c r="D198" s="129" t="s">
        <v>126</v>
      </c>
      <c r="E198" s="130" t="s">
        <v>315</v>
      </c>
      <c r="F198" s="131" t="s">
        <v>316</v>
      </c>
      <c r="G198" s="132" t="s">
        <v>156</v>
      </c>
      <c r="H198" s="133">
        <v>1</v>
      </c>
      <c r="I198" s="134">
        <v>0</v>
      </c>
      <c r="J198" s="134">
        <f t="shared" ref="J198:J203" si="10">ROUND(I198*H198,0)</f>
        <v>0</v>
      </c>
      <c r="K198" s="135"/>
      <c r="L198" s="27"/>
      <c r="M198" s="136" t="s">
        <v>1</v>
      </c>
      <c r="N198" s="107" t="s">
        <v>38</v>
      </c>
      <c r="O198" s="137">
        <v>0.23300000000000001</v>
      </c>
      <c r="P198" s="137">
        <f t="shared" ref="P198:P203" si="11">O198*H198</f>
        <v>0.23300000000000001</v>
      </c>
      <c r="Q198" s="137">
        <v>1.3180000000000001E-2</v>
      </c>
      <c r="R198" s="137">
        <f t="shared" ref="R198:R203" si="12">Q198*H198</f>
        <v>1.3180000000000001E-2</v>
      </c>
      <c r="S198" s="137">
        <v>0</v>
      </c>
      <c r="T198" s="138">
        <f t="shared" ref="T198:T203" si="13">S198*H198</f>
        <v>0</v>
      </c>
      <c r="AR198" s="139" t="s">
        <v>130</v>
      </c>
      <c r="AT198" s="139" t="s">
        <v>126</v>
      </c>
      <c r="AU198" s="139" t="s">
        <v>81</v>
      </c>
      <c r="AY198" s="13" t="s">
        <v>122</v>
      </c>
      <c r="BE198" s="140">
        <f t="shared" ref="BE198:BE203" si="14">IF(N198="základní",J198,0)</f>
        <v>0</v>
      </c>
      <c r="BF198" s="140">
        <f t="shared" ref="BF198:BF203" si="15">IF(N198="snížená",J198,0)</f>
        <v>0</v>
      </c>
      <c r="BG198" s="140">
        <f t="shared" ref="BG198:BG203" si="16">IF(N198="zákl. přenesená",J198,0)</f>
        <v>0</v>
      </c>
      <c r="BH198" s="140">
        <f t="shared" ref="BH198:BH203" si="17">IF(N198="sníž. přenesená",J198,0)</f>
        <v>0</v>
      </c>
      <c r="BI198" s="140">
        <f t="shared" ref="BI198:BI203" si="18">IF(N198="nulová",J198,0)</f>
        <v>0</v>
      </c>
      <c r="BJ198" s="13" t="s">
        <v>8</v>
      </c>
      <c r="BK198" s="140">
        <f t="shared" ref="BK198:BK203" si="19">ROUND(I198*H198,0)</f>
        <v>0</v>
      </c>
      <c r="BL198" s="13" t="s">
        <v>130</v>
      </c>
      <c r="BM198" s="139" t="s">
        <v>317</v>
      </c>
    </row>
    <row r="199" spans="2:65" s="1" customFormat="1" ht="21.75" customHeight="1">
      <c r="B199" s="128"/>
      <c r="C199" s="129" t="s">
        <v>318</v>
      </c>
      <c r="D199" s="129" t="s">
        <v>126</v>
      </c>
      <c r="E199" s="130" t="s">
        <v>319</v>
      </c>
      <c r="F199" s="131" t="s">
        <v>320</v>
      </c>
      <c r="G199" s="132" t="s">
        <v>156</v>
      </c>
      <c r="H199" s="133">
        <v>1</v>
      </c>
      <c r="I199" s="134">
        <v>0</v>
      </c>
      <c r="J199" s="134">
        <f t="shared" si="10"/>
        <v>0</v>
      </c>
      <c r="K199" s="135"/>
      <c r="L199" s="27"/>
      <c r="M199" s="136" t="s">
        <v>1</v>
      </c>
      <c r="N199" s="107" t="s">
        <v>38</v>
      </c>
      <c r="O199" s="137">
        <v>0.36199999999999999</v>
      </c>
      <c r="P199" s="137">
        <f t="shared" si="11"/>
        <v>0.36199999999999999</v>
      </c>
      <c r="Q199" s="137">
        <v>5.6099999999999997E-2</v>
      </c>
      <c r="R199" s="137">
        <f t="shared" si="12"/>
        <v>5.6099999999999997E-2</v>
      </c>
      <c r="S199" s="137">
        <v>0</v>
      </c>
      <c r="T199" s="138">
        <f t="shared" si="13"/>
        <v>0</v>
      </c>
      <c r="AR199" s="139" t="s">
        <v>130</v>
      </c>
      <c r="AT199" s="139" t="s">
        <v>126</v>
      </c>
      <c r="AU199" s="139" t="s">
        <v>81</v>
      </c>
      <c r="AY199" s="13" t="s">
        <v>122</v>
      </c>
      <c r="BE199" s="140">
        <f t="shared" si="14"/>
        <v>0</v>
      </c>
      <c r="BF199" s="140">
        <f t="shared" si="15"/>
        <v>0</v>
      </c>
      <c r="BG199" s="140">
        <f t="shared" si="16"/>
        <v>0</v>
      </c>
      <c r="BH199" s="140">
        <f t="shared" si="17"/>
        <v>0</v>
      </c>
      <c r="BI199" s="140">
        <f t="shared" si="18"/>
        <v>0</v>
      </c>
      <c r="BJ199" s="13" t="s">
        <v>8</v>
      </c>
      <c r="BK199" s="140">
        <f t="shared" si="19"/>
        <v>0</v>
      </c>
      <c r="BL199" s="13" t="s">
        <v>130</v>
      </c>
      <c r="BM199" s="139" t="s">
        <v>321</v>
      </c>
    </row>
    <row r="200" spans="2:65" s="1" customFormat="1" ht="21.75" customHeight="1">
      <c r="B200" s="128"/>
      <c r="C200" s="129" t="s">
        <v>322</v>
      </c>
      <c r="D200" s="129" t="s">
        <v>126</v>
      </c>
      <c r="E200" s="130" t="s">
        <v>323</v>
      </c>
      <c r="F200" s="131" t="s">
        <v>324</v>
      </c>
      <c r="G200" s="132" t="s">
        <v>156</v>
      </c>
      <c r="H200" s="133">
        <v>1</v>
      </c>
      <c r="I200" s="134">
        <v>0</v>
      </c>
      <c r="J200" s="134">
        <f t="shared" si="10"/>
        <v>0</v>
      </c>
      <c r="K200" s="135"/>
      <c r="L200" s="27"/>
      <c r="M200" s="136" t="s">
        <v>1</v>
      </c>
      <c r="N200" s="107" t="s">
        <v>38</v>
      </c>
      <c r="O200" s="137">
        <v>0.36199999999999999</v>
      </c>
      <c r="P200" s="137">
        <f t="shared" si="11"/>
        <v>0.36199999999999999</v>
      </c>
      <c r="Q200" s="137">
        <v>5.6099999999999997E-2</v>
      </c>
      <c r="R200" s="137">
        <f t="shared" si="12"/>
        <v>5.6099999999999997E-2</v>
      </c>
      <c r="S200" s="137">
        <v>0</v>
      </c>
      <c r="T200" s="138">
        <f t="shared" si="13"/>
        <v>0</v>
      </c>
      <c r="AR200" s="139" t="s">
        <v>130</v>
      </c>
      <c r="AT200" s="139" t="s">
        <v>126</v>
      </c>
      <c r="AU200" s="139" t="s">
        <v>81</v>
      </c>
      <c r="AY200" s="13" t="s">
        <v>122</v>
      </c>
      <c r="BE200" s="140">
        <f t="shared" si="14"/>
        <v>0</v>
      </c>
      <c r="BF200" s="140">
        <f t="shared" si="15"/>
        <v>0</v>
      </c>
      <c r="BG200" s="140">
        <f t="shared" si="16"/>
        <v>0</v>
      </c>
      <c r="BH200" s="140">
        <f t="shared" si="17"/>
        <v>0</v>
      </c>
      <c r="BI200" s="140">
        <f t="shared" si="18"/>
        <v>0</v>
      </c>
      <c r="BJ200" s="13" t="s">
        <v>8</v>
      </c>
      <c r="BK200" s="140">
        <f t="shared" si="19"/>
        <v>0</v>
      </c>
      <c r="BL200" s="13" t="s">
        <v>130</v>
      </c>
      <c r="BM200" s="139" t="s">
        <v>325</v>
      </c>
    </row>
    <row r="201" spans="2:65" s="1" customFormat="1" ht="16.5" customHeight="1">
      <c r="B201" s="128"/>
      <c r="C201" s="129" t="s">
        <v>326</v>
      </c>
      <c r="D201" s="129" t="s">
        <v>126</v>
      </c>
      <c r="E201" s="130" t="s">
        <v>327</v>
      </c>
      <c r="F201" s="131" t="s">
        <v>328</v>
      </c>
      <c r="G201" s="132" t="s">
        <v>156</v>
      </c>
      <c r="H201" s="133">
        <v>1</v>
      </c>
      <c r="I201" s="134">
        <v>0</v>
      </c>
      <c r="J201" s="134">
        <f t="shared" si="10"/>
        <v>0</v>
      </c>
      <c r="K201" s="135"/>
      <c r="L201" s="27"/>
      <c r="M201" s="136" t="s">
        <v>1</v>
      </c>
      <c r="N201" s="107" t="s">
        <v>38</v>
      </c>
      <c r="O201" s="137">
        <v>0.374</v>
      </c>
      <c r="P201" s="137">
        <f t="shared" si="11"/>
        <v>0.374</v>
      </c>
      <c r="Q201" s="137">
        <v>6.0199999999999997E-2</v>
      </c>
      <c r="R201" s="137">
        <f t="shared" si="12"/>
        <v>6.0199999999999997E-2</v>
      </c>
      <c r="S201" s="137">
        <v>0</v>
      </c>
      <c r="T201" s="138">
        <f t="shared" si="13"/>
        <v>0</v>
      </c>
      <c r="AR201" s="139" t="s">
        <v>130</v>
      </c>
      <c r="AT201" s="139" t="s">
        <v>126</v>
      </c>
      <c r="AU201" s="139" t="s">
        <v>81</v>
      </c>
      <c r="AY201" s="13" t="s">
        <v>122</v>
      </c>
      <c r="BE201" s="140">
        <f t="shared" si="14"/>
        <v>0</v>
      </c>
      <c r="BF201" s="140">
        <f t="shared" si="15"/>
        <v>0</v>
      </c>
      <c r="BG201" s="140">
        <f t="shared" si="16"/>
        <v>0</v>
      </c>
      <c r="BH201" s="140">
        <f t="shared" si="17"/>
        <v>0</v>
      </c>
      <c r="BI201" s="140">
        <f t="shared" si="18"/>
        <v>0</v>
      </c>
      <c r="BJ201" s="13" t="s">
        <v>8</v>
      </c>
      <c r="BK201" s="140">
        <f t="shared" si="19"/>
        <v>0</v>
      </c>
      <c r="BL201" s="13" t="s">
        <v>130</v>
      </c>
      <c r="BM201" s="139" t="s">
        <v>329</v>
      </c>
    </row>
    <row r="202" spans="2:65" s="1" customFormat="1" ht="21.75" customHeight="1">
      <c r="B202" s="128"/>
      <c r="C202" s="129" t="s">
        <v>330</v>
      </c>
      <c r="D202" s="129" t="s">
        <v>126</v>
      </c>
      <c r="E202" s="130" t="s">
        <v>331</v>
      </c>
      <c r="F202" s="131" t="s">
        <v>332</v>
      </c>
      <c r="G202" s="132" t="s">
        <v>156</v>
      </c>
      <c r="H202" s="133">
        <v>1</v>
      </c>
      <c r="I202" s="134">
        <v>0</v>
      </c>
      <c r="J202" s="134">
        <f t="shared" si="10"/>
        <v>0</v>
      </c>
      <c r="K202" s="135"/>
      <c r="L202" s="27"/>
      <c r="M202" s="136" t="s">
        <v>1</v>
      </c>
      <c r="N202" s="107" t="s">
        <v>38</v>
      </c>
      <c r="O202" s="137">
        <v>0.374</v>
      </c>
      <c r="P202" s="137">
        <f t="shared" si="11"/>
        <v>0.374</v>
      </c>
      <c r="Q202" s="137">
        <v>6.0199999999999997E-2</v>
      </c>
      <c r="R202" s="137">
        <f t="shared" si="12"/>
        <v>6.0199999999999997E-2</v>
      </c>
      <c r="S202" s="137">
        <v>0</v>
      </c>
      <c r="T202" s="138">
        <f t="shared" si="13"/>
        <v>0</v>
      </c>
      <c r="AR202" s="139" t="s">
        <v>130</v>
      </c>
      <c r="AT202" s="139" t="s">
        <v>126</v>
      </c>
      <c r="AU202" s="139" t="s">
        <v>81</v>
      </c>
      <c r="AY202" s="13" t="s">
        <v>122</v>
      </c>
      <c r="BE202" s="140">
        <f t="shared" si="14"/>
        <v>0</v>
      </c>
      <c r="BF202" s="140">
        <f t="shared" si="15"/>
        <v>0</v>
      </c>
      <c r="BG202" s="140">
        <f t="shared" si="16"/>
        <v>0</v>
      </c>
      <c r="BH202" s="140">
        <f t="shared" si="17"/>
        <v>0</v>
      </c>
      <c r="BI202" s="140">
        <f t="shared" si="18"/>
        <v>0</v>
      </c>
      <c r="BJ202" s="13" t="s">
        <v>8</v>
      </c>
      <c r="BK202" s="140">
        <f t="shared" si="19"/>
        <v>0</v>
      </c>
      <c r="BL202" s="13" t="s">
        <v>130</v>
      </c>
      <c r="BM202" s="139" t="s">
        <v>333</v>
      </c>
    </row>
    <row r="203" spans="2:65" s="1" customFormat="1" ht="16.5" customHeight="1">
      <c r="B203" s="128"/>
      <c r="C203" s="129" t="s">
        <v>334</v>
      </c>
      <c r="D203" s="129" t="s">
        <v>126</v>
      </c>
      <c r="E203" s="130" t="s">
        <v>335</v>
      </c>
      <c r="F203" s="131" t="s">
        <v>336</v>
      </c>
      <c r="G203" s="132" t="s">
        <v>147</v>
      </c>
      <c r="H203" s="133">
        <v>0.106</v>
      </c>
      <c r="I203" s="134">
        <v>0</v>
      </c>
      <c r="J203" s="134">
        <f t="shared" si="10"/>
        <v>0</v>
      </c>
      <c r="K203" s="135"/>
      <c r="L203" s="27"/>
      <c r="M203" s="136" t="s">
        <v>1</v>
      </c>
      <c r="N203" s="107" t="s">
        <v>38</v>
      </c>
      <c r="O203" s="137">
        <v>0</v>
      </c>
      <c r="P203" s="137">
        <f t="shared" si="11"/>
        <v>0</v>
      </c>
      <c r="Q203" s="137">
        <v>0</v>
      </c>
      <c r="R203" s="137">
        <f t="shared" si="12"/>
        <v>0</v>
      </c>
      <c r="S203" s="137">
        <v>0</v>
      </c>
      <c r="T203" s="138">
        <f t="shared" si="13"/>
        <v>0</v>
      </c>
      <c r="AR203" s="139" t="s">
        <v>130</v>
      </c>
      <c r="AT203" s="139" t="s">
        <v>126</v>
      </c>
      <c r="AU203" s="139" t="s">
        <v>81</v>
      </c>
      <c r="AY203" s="13" t="s">
        <v>122</v>
      </c>
      <c r="BE203" s="140">
        <f t="shared" si="14"/>
        <v>0</v>
      </c>
      <c r="BF203" s="140">
        <f t="shared" si="15"/>
        <v>0</v>
      </c>
      <c r="BG203" s="140">
        <f t="shared" si="16"/>
        <v>0</v>
      </c>
      <c r="BH203" s="140">
        <f t="shared" si="17"/>
        <v>0</v>
      </c>
      <c r="BI203" s="140">
        <f t="shared" si="18"/>
        <v>0</v>
      </c>
      <c r="BJ203" s="13" t="s">
        <v>8</v>
      </c>
      <c r="BK203" s="140">
        <f t="shared" si="19"/>
        <v>0</v>
      </c>
      <c r="BL203" s="13" t="s">
        <v>130</v>
      </c>
      <c r="BM203" s="139" t="s">
        <v>337</v>
      </c>
    </row>
    <row r="204" spans="2:65" s="1" customFormat="1">
      <c r="B204" s="27"/>
      <c r="D204" s="141" t="s">
        <v>149</v>
      </c>
      <c r="F204" s="142" t="s">
        <v>336</v>
      </c>
      <c r="L204" s="27"/>
      <c r="M204" s="143"/>
      <c r="T204" s="50"/>
      <c r="AT204" s="13" t="s">
        <v>149</v>
      </c>
      <c r="AU204" s="13" t="s">
        <v>81</v>
      </c>
    </row>
    <row r="205" spans="2:65" s="1" customFormat="1" ht="16.5" customHeight="1">
      <c r="B205" s="128"/>
      <c r="C205" s="129" t="s">
        <v>338</v>
      </c>
      <c r="D205" s="129" t="s">
        <v>126</v>
      </c>
      <c r="E205" s="130" t="s">
        <v>339</v>
      </c>
      <c r="F205" s="131" t="s">
        <v>340</v>
      </c>
      <c r="G205" s="132" t="s">
        <v>147</v>
      </c>
      <c r="H205" s="133">
        <v>316.88</v>
      </c>
      <c r="I205" s="134">
        <v>0</v>
      </c>
      <c r="J205" s="134">
        <f>ROUND(I205*H205,0)</f>
        <v>0</v>
      </c>
      <c r="K205" s="135"/>
      <c r="L205" s="27"/>
      <c r="M205" s="136" t="s">
        <v>1</v>
      </c>
      <c r="N205" s="107" t="s">
        <v>38</v>
      </c>
      <c r="O205" s="137">
        <v>0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130</v>
      </c>
      <c r="AT205" s="139" t="s">
        <v>126</v>
      </c>
      <c r="AU205" s="139" t="s">
        <v>81</v>
      </c>
      <c r="AY205" s="13" t="s">
        <v>122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3" t="s">
        <v>8</v>
      </c>
      <c r="BK205" s="140">
        <f>ROUND(I205*H205,0)</f>
        <v>0</v>
      </c>
      <c r="BL205" s="13" t="s">
        <v>130</v>
      </c>
      <c r="BM205" s="139" t="s">
        <v>341</v>
      </c>
    </row>
    <row r="206" spans="2:65" s="1" customFormat="1">
      <c r="B206" s="27"/>
      <c r="D206" s="141" t="s">
        <v>149</v>
      </c>
      <c r="F206" s="142" t="s">
        <v>342</v>
      </c>
      <c r="L206" s="27"/>
      <c r="M206" s="143"/>
      <c r="T206" s="50"/>
      <c r="AT206" s="13" t="s">
        <v>149</v>
      </c>
      <c r="AU206" s="13" t="s">
        <v>81</v>
      </c>
    </row>
    <row r="207" spans="2:65" s="11" customFormat="1" ht="22.9" customHeight="1">
      <c r="B207" s="117"/>
      <c r="D207" s="118" t="s">
        <v>72</v>
      </c>
      <c r="E207" s="126" t="s">
        <v>343</v>
      </c>
      <c r="F207" s="126" t="s">
        <v>344</v>
      </c>
      <c r="J207" s="127">
        <f>BK207</f>
        <v>0</v>
      </c>
      <c r="L207" s="117"/>
      <c r="M207" s="121"/>
      <c r="P207" s="122">
        <f>SUM(P208:P213)</f>
        <v>0.26600000000000001</v>
      </c>
      <c r="R207" s="122">
        <f>SUM(R208:R213)</f>
        <v>6.9999999999999994E-5</v>
      </c>
      <c r="T207" s="123">
        <f>SUM(T208:T213)</f>
        <v>0</v>
      </c>
      <c r="AR207" s="118" t="s">
        <v>81</v>
      </c>
      <c r="AT207" s="124" t="s">
        <v>72</v>
      </c>
      <c r="AU207" s="124" t="s">
        <v>8</v>
      </c>
      <c r="AY207" s="118" t="s">
        <v>122</v>
      </c>
      <c r="BK207" s="125">
        <f>SUM(BK208:BK213)</f>
        <v>0</v>
      </c>
    </row>
    <row r="208" spans="2:65" s="1" customFormat="1" ht="16.5" customHeight="1">
      <c r="B208" s="128"/>
      <c r="C208" s="129" t="s">
        <v>345</v>
      </c>
      <c r="D208" s="129" t="s">
        <v>126</v>
      </c>
      <c r="E208" s="130" t="s">
        <v>346</v>
      </c>
      <c r="F208" s="131" t="s">
        <v>347</v>
      </c>
      <c r="G208" s="132" t="s">
        <v>348</v>
      </c>
      <c r="H208" s="133">
        <v>5</v>
      </c>
      <c r="I208" s="134">
        <v>0</v>
      </c>
      <c r="J208" s="134">
        <f>ROUND(I208*H208,0)</f>
        <v>0</v>
      </c>
      <c r="K208" s="135"/>
      <c r="L208" s="27"/>
      <c r="M208" s="136" t="s">
        <v>1</v>
      </c>
      <c r="N208" s="107" t="s">
        <v>38</v>
      </c>
      <c r="O208" s="137">
        <v>0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130</v>
      </c>
      <c r="AT208" s="139" t="s">
        <v>126</v>
      </c>
      <c r="AU208" s="139" t="s">
        <v>81</v>
      </c>
      <c r="AY208" s="13" t="s">
        <v>122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3" t="s">
        <v>8</v>
      </c>
      <c r="BK208" s="140">
        <f>ROUND(I208*H208,0)</f>
        <v>0</v>
      </c>
      <c r="BL208" s="13" t="s">
        <v>130</v>
      </c>
      <c r="BM208" s="139" t="s">
        <v>349</v>
      </c>
    </row>
    <row r="209" spans="2:65" s="1" customFormat="1">
      <c r="B209" s="27"/>
      <c r="D209" s="141" t="s">
        <v>149</v>
      </c>
      <c r="F209" s="142" t="s">
        <v>347</v>
      </c>
      <c r="L209" s="27"/>
      <c r="M209" s="143"/>
      <c r="T209" s="50"/>
      <c r="AT209" s="13" t="s">
        <v>149</v>
      </c>
      <c r="AU209" s="13" t="s">
        <v>81</v>
      </c>
    </row>
    <row r="210" spans="2:65" s="1" customFormat="1" ht="16.5" customHeight="1">
      <c r="B210" s="128"/>
      <c r="C210" s="129" t="s">
        <v>350</v>
      </c>
      <c r="D210" s="129" t="s">
        <v>126</v>
      </c>
      <c r="E210" s="130" t="s">
        <v>351</v>
      </c>
      <c r="F210" s="131" t="s">
        <v>352</v>
      </c>
      <c r="G210" s="132" t="s">
        <v>348</v>
      </c>
      <c r="H210" s="133">
        <v>1</v>
      </c>
      <c r="I210" s="134">
        <v>0</v>
      </c>
      <c r="J210" s="134">
        <f>ROUND(I210*H210,0)</f>
        <v>0</v>
      </c>
      <c r="K210" s="135"/>
      <c r="L210" s="27"/>
      <c r="M210" s="136" t="s">
        <v>1</v>
      </c>
      <c r="N210" s="107" t="s">
        <v>38</v>
      </c>
      <c r="O210" s="137">
        <v>0.26600000000000001</v>
      </c>
      <c r="P210" s="137">
        <f>O210*H210</f>
        <v>0.26600000000000001</v>
      </c>
      <c r="Q210" s="137">
        <v>6.9999999999999994E-5</v>
      </c>
      <c r="R210" s="137">
        <f>Q210*H210</f>
        <v>6.9999999999999994E-5</v>
      </c>
      <c r="S210" s="137">
        <v>0</v>
      </c>
      <c r="T210" s="138">
        <f>S210*H210</f>
        <v>0</v>
      </c>
      <c r="AR210" s="139" t="s">
        <v>130</v>
      </c>
      <c r="AT210" s="139" t="s">
        <v>126</v>
      </c>
      <c r="AU210" s="139" t="s">
        <v>81</v>
      </c>
      <c r="AY210" s="13" t="s">
        <v>122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3" t="s">
        <v>8</v>
      </c>
      <c r="BK210" s="140">
        <f>ROUND(I210*H210,0)</f>
        <v>0</v>
      </c>
      <c r="BL210" s="13" t="s">
        <v>130</v>
      </c>
      <c r="BM210" s="139" t="s">
        <v>353</v>
      </c>
    </row>
    <row r="211" spans="2:65" s="1" customFormat="1">
      <c r="B211" s="27"/>
      <c r="D211" s="141" t="s">
        <v>149</v>
      </c>
      <c r="F211" s="142" t="s">
        <v>354</v>
      </c>
      <c r="L211" s="27"/>
      <c r="M211" s="143"/>
      <c r="T211" s="50"/>
      <c r="AT211" s="13" t="s">
        <v>149</v>
      </c>
      <c r="AU211" s="13" t="s">
        <v>81</v>
      </c>
    </row>
    <row r="212" spans="2:65" s="1" customFormat="1" ht="16.5" customHeight="1">
      <c r="B212" s="128"/>
      <c r="C212" s="129" t="s">
        <v>355</v>
      </c>
      <c r="D212" s="129" t="s">
        <v>126</v>
      </c>
      <c r="E212" s="130" t="s">
        <v>356</v>
      </c>
      <c r="F212" s="131" t="s">
        <v>357</v>
      </c>
      <c r="G212" s="132" t="s">
        <v>147</v>
      </c>
      <c r="H212" s="133">
        <v>4.3899999999999997</v>
      </c>
      <c r="I212" s="134">
        <v>0</v>
      </c>
      <c r="J212" s="134">
        <f>ROUND(I212*H212,0)</f>
        <v>0</v>
      </c>
      <c r="K212" s="135"/>
      <c r="L212" s="27"/>
      <c r="M212" s="136" t="s">
        <v>1</v>
      </c>
      <c r="N212" s="107" t="s">
        <v>38</v>
      </c>
      <c r="O212" s="137">
        <v>0</v>
      </c>
      <c r="P212" s="137">
        <f>O212*H212</f>
        <v>0</v>
      </c>
      <c r="Q212" s="137">
        <v>0</v>
      </c>
      <c r="R212" s="137">
        <f>Q212*H212</f>
        <v>0</v>
      </c>
      <c r="S212" s="137">
        <v>0</v>
      </c>
      <c r="T212" s="138">
        <f>S212*H212</f>
        <v>0</v>
      </c>
      <c r="AR212" s="139" t="s">
        <v>130</v>
      </c>
      <c r="AT212" s="139" t="s">
        <v>126</v>
      </c>
      <c r="AU212" s="139" t="s">
        <v>81</v>
      </c>
      <c r="AY212" s="13" t="s">
        <v>122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3" t="s">
        <v>8</v>
      </c>
      <c r="BK212" s="140">
        <f>ROUND(I212*H212,0)</f>
        <v>0</v>
      </c>
      <c r="BL212" s="13" t="s">
        <v>130</v>
      </c>
      <c r="BM212" s="139" t="s">
        <v>358</v>
      </c>
    </row>
    <row r="213" spans="2:65" s="1" customFormat="1" ht="19.5">
      <c r="B213" s="27"/>
      <c r="D213" s="141" t="s">
        <v>149</v>
      </c>
      <c r="F213" s="142" t="s">
        <v>359</v>
      </c>
      <c r="L213" s="27"/>
      <c r="M213" s="143"/>
      <c r="T213" s="50"/>
      <c r="AT213" s="13" t="s">
        <v>149</v>
      </c>
      <c r="AU213" s="13" t="s">
        <v>81</v>
      </c>
    </row>
    <row r="214" spans="2:65" s="11" customFormat="1" ht="22.9" customHeight="1">
      <c r="B214" s="117"/>
      <c r="D214" s="118" t="s">
        <v>72</v>
      </c>
      <c r="E214" s="126" t="s">
        <v>360</v>
      </c>
      <c r="F214" s="126" t="s">
        <v>361</v>
      </c>
      <c r="J214" s="127">
        <f>BK214</f>
        <v>0</v>
      </c>
      <c r="L214" s="117"/>
      <c r="M214" s="121"/>
      <c r="P214" s="122">
        <f>P215</f>
        <v>2.016</v>
      </c>
      <c r="R214" s="122">
        <f>R215</f>
        <v>1.4400000000000001E-3</v>
      </c>
      <c r="T214" s="123">
        <f>T215</f>
        <v>0</v>
      </c>
      <c r="AR214" s="118" t="s">
        <v>81</v>
      </c>
      <c r="AT214" s="124" t="s">
        <v>72</v>
      </c>
      <c r="AU214" s="124" t="s">
        <v>8</v>
      </c>
      <c r="AY214" s="118" t="s">
        <v>122</v>
      </c>
      <c r="BK214" s="125">
        <f>BK215</f>
        <v>0</v>
      </c>
    </row>
    <row r="215" spans="2:65" s="1" customFormat="1" ht="16.5" customHeight="1">
      <c r="B215" s="128"/>
      <c r="C215" s="129" t="s">
        <v>362</v>
      </c>
      <c r="D215" s="129" t="s">
        <v>126</v>
      </c>
      <c r="E215" s="130" t="s">
        <v>363</v>
      </c>
      <c r="F215" s="131" t="s">
        <v>364</v>
      </c>
      <c r="G215" s="132" t="s">
        <v>129</v>
      </c>
      <c r="H215" s="133">
        <v>72</v>
      </c>
      <c r="I215" s="134">
        <v>0</v>
      </c>
      <c r="J215" s="134">
        <f>ROUND(I215*H215,0)</f>
        <v>0</v>
      </c>
      <c r="K215" s="135"/>
      <c r="L215" s="27"/>
      <c r="M215" s="136" t="s">
        <v>1</v>
      </c>
      <c r="N215" s="107" t="s">
        <v>38</v>
      </c>
      <c r="O215" s="137">
        <v>2.8000000000000001E-2</v>
      </c>
      <c r="P215" s="137">
        <f>O215*H215</f>
        <v>2.016</v>
      </c>
      <c r="Q215" s="137">
        <v>2.0000000000000002E-5</v>
      </c>
      <c r="R215" s="137">
        <f>Q215*H215</f>
        <v>1.4400000000000001E-3</v>
      </c>
      <c r="S215" s="137">
        <v>0</v>
      </c>
      <c r="T215" s="138">
        <f>S215*H215</f>
        <v>0</v>
      </c>
      <c r="AR215" s="139" t="s">
        <v>130</v>
      </c>
      <c r="AT215" s="139" t="s">
        <v>126</v>
      </c>
      <c r="AU215" s="139" t="s">
        <v>81</v>
      </c>
      <c r="AY215" s="13" t="s">
        <v>122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3" t="s">
        <v>8</v>
      </c>
      <c r="BK215" s="140">
        <f>ROUND(I215*H215,0)</f>
        <v>0</v>
      </c>
      <c r="BL215" s="13" t="s">
        <v>130</v>
      </c>
      <c r="BM215" s="139" t="s">
        <v>365</v>
      </c>
    </row>
    <row r="216" spans="2:65" s="11" customFormat="1" ht="25.9" customHeight="1">
      <c r="B216" s="117"/>
      <c r="D216" s="118" t="s">
        <v>72</v>
      </c>
      <c r="E216" s="119" t="s">
        <v>366</v>
      </c>
      <c r="F216" s="119" t="s">
        <v>367</v>
      </c>
      <c r="J216" s="120">
        <f>BK216</f>
        <v>0</v>
      </c>
      <c r="L216" s="117"/>
      <c r="M216" s="121"/>
      <c r="P216" s="122">
        <f>SUM(P217:P224)</f>
        <v>0</v>
      </c>
      <c r="R216" s="122">
        <f>SUM(R217:R224)</f>
        <v>0</v>
      </c>
      <c r="T216" s="123">
        <f>SUM(T217:T224)</f>
        <v>0</v>
      </c>
      <c r="AR216" s="118" t="s">
        <v>368</v>
      </c>
      <c r="AT216" s="124" t="s">
        <v>72</v>
      </c>
      <c r="AU216" s="124" t="s">
        <v>73</v>
      </c>
      <c r="AY216" s="118" t="s">
        <v>122</v>
      </c>
      <c r="BK216" s="125">
        <f>SUM(BK217:BK224)</f>
        <v>0</v>
      </c>
    </row>
    <row r="217" spans="2:65" s="1" customFormat="1" ht="16.5" customHeight="1">
      <c r="B217" s="128"/>
      <c r="C217" s="129" t="s">
        <v>369</v>
      </c>
      <c r="D217" s="129" t="s">
        <v>126</v>
      </c>
      <c r="E217" s="130" t="s">
        <v>370</v>
      </c>
      <c r="F217" s="131" t="s">
        <v>371</v>
      </c>
      <c r="G217" s="132" t="s">
        <v>161</v>
      </c>
      <c r="H217" s="133">
        <v>1</v>
      </c>
      <c r="I217" s="134">
        <v>0</v>
      </c>
      <c r="J217" s="134">
        <f>ROUND(I217*H217,0)</f>
        <v>0</v>
      </c>
      <c r="K217" s="135"/>
      <c r="L217" s="27"/>
      <c r="M217" s="136" t="s">
        <v>1</v>
      </c>
      <c r="N217" s="107" t="s">
        <v>38</v>
      </c>
      <c r="O217" s="137">
        <v>0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372</v>
      </c>
      <c r="AT217" s="139" t="s">
        <v>126</v>
      </c>
      <c r="AU217" s="139" t="s">
        <v>8</v>
      </c>
      <c r="AY217" s="13" t="s">
        <v>122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3" t="s">
        <v>8</v>
      </c>
      <c r="BK217" s="140">
        <f>ROUND(I217*H217,0)</f>
        <v>0</v>
      </c>
      <c r="BL217" s="13" t="s">
        <v>372</v>
      </c>
      <c r="BM217" s="139" t="s">
        <v>373</v>
      </c>
    </row>
    <row r="218" spans="2:65" s="1" customFormat="1" ht="16.5" customHeight="1">
      <c r="B218" s="128"/>
      <c r="C218" s="129" t="s">
        <v>374</v>
      </c>
      <c r="D218" s="129" t="s">
        <v>126</v>
      </c>
      <c r="E218" s="130" t="s">
        <v>375</v>
      </c>
      <c r="F218" s="131" t="s">
        <v>376</v>
      </c>
      <c r="G218" s="132" t="s">
        <v>377</v>
      </c>
      <c r="H218" s="133">
        <v>3</v>
      </c>
      <c r="I218" s="134">
        <v>0</v>
      </c>
      <c r="J218" s="134">
        <f>ROUND(I218*H218,0)</f>
        <v>0</v>
      </c>
      <c r="K218" s="135"/>
      <c r="L218" s="27"/>
      <c r="M218" s="136" t="s">
        <v>1</v>
      </c>
      <c r="N218" s="107" t="s">
        <v>38</v>
      </c>
      <c r="O218" s="137">
        <v>0</v>
      </c>
      <c r="P218" s="137">
        <f>O218*H218</f>
        <v>0</v>
      </c>
      <c r="Q218" s="137">
        <v>0</v>
      </c>
      <c r="R218" s="137">
        <f>Q218*H218</f>
        <v>0</v>
      </c>
      <c r="S218" s="137">
        <v>0</v>
      </c>
      <c r="T218" s="138">
        <f>S218*H218</f>
        <v>0</v>
      </c>
      <c r="AR218" s="139" t="s">
        <v>368</v>
      </c>
      <c r="AT218" s="139" t="s">
        <v>126</v>
      </c>
      <c r="AU218" s="139" t="s">
        <v>8</v>
      </c>
      <c r="AY218" s="13" t="s">
        <v>122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3" t="s">
        <v>8</v>
      </c>
      <c r="BK218" s="140">
        <f>ROUND(I218*H218,0)</f>
        <v>0</v>
      </c>
      <c r="BL218" s="13" t="s">
        <v>368</v>
      </c>
      <c r="BM218" s="139" t="s">
        <v>378</v>
      </c>
    </row>
    <row r="219" spans="2:65" s="1" customFormat="1">
      <c r="B219" s="27"/>
      <c r="D219" s="141" t="s">
        <v>149</v>
      </c>
      <c r="F219" s="142" t="s">
        <v>376</v>
      </c>
      <c r="L219" s="27"/>
      <c r="M219" s="143"/>
      <c r="T219" s="50"/>
      <c r="AT219" s="13" t="s">
        <v>149</v>
      </c>
      <c r="AU219" s="13" t="s">
        <v>8</v>
      </c>
    </row>
    <row r="220" spans="2:65" s="1" customFormat="1" ht="16.5" customHeight="1">
      <c r="B220" s="128"/>
      <c r="C220" s="129" t="s">
        <v>379</v>
      </c>
      <c r="D220" s="129" t="s">
        <v>126</v>
      </c>
      <c r="E220" s="130" t="s">
        <v>380</v>
      </c>
      <c r="F220" s="131" t="s">
        <v>381</v>
      </c>
      <c r="G220" s="132" t="s">
        <v>377</v>
      </c>
      <c r="H220" s="133">
        <v>2</v>
      </c>
      <c r="I220" s="134">
        <v>0</v>
      </c>
      <c r="J220" s="134">
        <f>ROUND(I220*H220,0)</f>
        <v>0</v>
      </c>
      <c r="K220" s="135"/>
      <c r="L220" s="27"/>
      <c r="M220" s="136" t="s">
        <v>1</v>
      </c>
      <c r="N220" s="107" t="s">
        <v>38</v>
      </c>
      <c r="O220" s="137">
        <v>0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368</v>
      </c>
      <c r="AT220" s="139" t="s">
        <v>126</v>
      </c>
      <c r="AU220" s="139" t="s">
        <v>8</v>
      </c>
      <c r="AY220" s="13" t="s">
        <v>122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3" t="s">
        <v>8</v>
      </c>
      <c r="BK220" s="140">
        <f>ROUND(I220*H220,0)</f>
        <v>0</v>
      </c>
      <c r="BL220" s="13" t="s">
        <v>368</v>
      </c>
      <c r="BM220" s="139" t="s">
        <v>382</v>
      </c>
    </row>
    <row r="221" spans="2:65" s="1" customFormat="1">
      <c r="B221" s="27"/>
      <c r="D221" s="141" t="s">
        <v>149</v>
      </c>
      <c r="F221" s="142" t="s">
        <v>381</v>
      </c>
      <c r="L221" s="27"/>
      <c r="M221" s="143"/>
      <c r="T221" s="50"/>
      <c r="AT221" s="13" t="s">
        <v>149</v>
      </c>
      <c r="AU221" s="13" t="s">
        <v>8</v>
      </c>
    </row>
    <row r="222" spans="2:65" s="1" customFormat="1" ht="16.5" customHeight="1">
      <c r="B222" s="128"/>
      <c r="C222" s="129" t="s">
        <v>383</v>
      </c>
      <c r="D222" s="129" t="s">
        <v>126</v>
      </c>
      <c r="E222" s="130" t="s">
        <v>384</v>
      </c>
      <c r="F222" s="131" t="s">
        <v>385</v>
      </c>
      <c r="G222" s="132" t="s">
        <v>247</v>
      </c>
      <c r="H222" s="133">
        <v>8</v>
      </c>
      <c r="I222" s="134">
        <v>0</v>
      </c>
      <c r="J222" s="134">
        <f>ROUND(I222*H222,0)</f>
        <v>0</v>
      </c>
      <c r="K222" s="135"/>
      <c r="L222" s="27"/>
      <c r="M222" s="136" t="s">
        <v>1</v>
      </c>
      <c r="N222" s="107" t="s">
        <v>38</v>
      </c>
      <c r="O222" s="137">
        <v>0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AR222" s="139" t="s">
        <v>372</v>
      </c>
      <c r="AT222" s="139" t="s">
        <v>126</v>
      </c>
      <c r="AU222" s="139" t="s">
        <v>8</v>
      </c>
      <c r="AY222" s="13" t="s">
        <v>122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3" t="s">
        <v>8</v>
      </c>
      <c r="BK222" s="140">
        <f>ROUND(I222*H222,0)</f>
        <v>0</v>
      </c>
      <c r="BL222" s="13" t="s">
        <v>372</v>
      </c>
      <c r="BM222" s="139" t="s">
        <v>386</v>
      </c>
    </row>
    <row r="223" spans="2:65" s="1" customFormat="1" ht="16.5" customHeight="1">
      <c r="B223" s="128"/>
      <c r="C223" s="129" t="s">
        <v>387</v>
      </c>
      <c r="D223" s="129" t="s">
        <v>126</v>
      </c>
      <c r="E223" s="130" t="s">
        <v>388</v>
      </c>
      <c r="F223" s="131" t="s">
        <v>389</v>
      </c>
      <c r="G223" s="132" t="s">
        <v>161</v>
      </c>
      <c r="H223" s="133">
        <v>1</v>
      </c>
      <c r="I223" s="134">
        <v>0</v>
      </c>
      <c r="J223" s="134">
        <f>ROUND(I223*H223,0)</f>
        <v>0</v>
      </c>
      <c r="K223" s="135"/>
      <c r="L223" s="27"/>
      <c r="M223" s="136" t="s">
        <v>1</v>
      </c>
      <c r="N223" s="107" t="s">
        <v>38</v>
      </c>
      <c r="O223" s="137">
        <v>0</v>
      </c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AR223" s="139" t="s">
        <v>372</v>
      </c>
      <c r="AT223" s="139" t="s">
        <v>126</v>
      </c>
      <c r="AU223" s="139" t="s">
        <v>8</v>
      </c>
      <c r="AY223" s="13" t="s">
        <v>122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3" t="s">
        <v>8</v>
      </c>
      <c r="BK223" s="140">
        <f>ROUND(I223*H223,0)</f>
        <v>0</v>
      </c>
      <c r="BL223" s="13" t="s">
        <v>372</v>
      </c>
      <c r="BM223" s="139" t="s">
        <v>390</v>
      </c>
    </row>
    <row r="224" spans="2:65" s="1" customFormat="1" ht="16.5" customHeight="1">
      <c r="B224" s="128"/>
      <c r="C224" s="129" t="s">
        <v>391</v>
      </c>
      <c r="D224" s="129" t="s">
        <v>126</v>
      </c>
      <c r="E224" s="130" t="s">
        <v>392</v>
      </c>
      <c r="F224" s="131" t="s">
        <v>393</v>
      </c>
      <c r="G224" s="132" t="s">
        <v>161</v>
      </c>
      <c r="H224" s="133">
        <v>1</v>
      </c>
      <c r="I224" s="134">
        <v>0</v>
      </c>
      <c r="J224" s="134">
        <f>ROUND(I224*H224,0)</f>
        <v>0</v>
      </c>
      <c r="K224" s="135"/>
      <c r="L224" s="27"/>
      <c r="M224" s="136" t="s">
        <v>1</v>
      </c>
      <c r="N224" s="107" t="s">
        <v>38</v>
      </c>
      <c r="O224" s="137">
        <v>0</v>
      </c>
      <c r="P224" s="137">
        <f>O224*H224</f>
        <v>0</v>
      </c>
      <c r="Q224" s="137">
        <v>0</v>
      </c>
      <c r="R224" s="137">
        <f>Q224*H224</f>
        <v>0</v>
      </c>
      <c r="S224" s="137">
        <v>0</v>
      </c>
      <c r="T224" s="138">
        <f>S224*H224</f>
        <v>0</v>
      </c>
      <c r="AR224" s="139" t="s">
        <v>372</v>
      </c>
      <c r="AT224" s="139" t="s">
        <v>126</v>
      </c>
      <c r="AU224" s="139" t="s">
        <v>8</v>
      </c>
      <c r="AY224" s="13" t="s">
        <v>122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3" t="s">
        <v>8</v>
      </c>
      <c r="BK224" s="140">
        <f>ROUND(I224*H224,0)</f>
        <v>0</v>
      </c>
      <c r="BL224" s="13" t="s">
        <v>372</v>
      </c>
      <c r="BM224" s="139" t="s">
        <v>394</v>
      </c>
    </row>
    <row r="225" spans="2:65" s="11" customFormat="1" ht="25.9" hidden="1" customHeight="1">
      <c r="B225" s="117"/>
      <c r="D225" s="118" t="s">
        <v>72</v>
      </c>
      <c r="E225" s="119" t="s">
        <v>395</v>
      </c>
      <c r="F225" s="119" t="s">
        <v>396</v>
      </c>
      <c r="J225" s="120">
        <f>BK225</f>
        <v>0</v>
      </c>
      <c r="L225" s="117"/>
      <c r="M225" s="121"/>
      <c r="P225" s="122">
        <f>SUM(P226:P228)</f>
        <v>0</v>
      </c>
      <c r="R225" s="122">
        <f>SUM(R226:R228)</f>
        <v>0</v>
      </c>
      <c r="T225" s="123">
        <f>SUM(T226:T228)</f>
        <v>0</v>
      </c>
      <c r="AR225" s="118" t="s">
        <v>368</v>
      </c>
      <c r="AT225" s="124" t="s">
        <v>72</v>
      </c>
      <c r="AU225" s="124" t="s">
        <v>73</v>
      </c>
      <c r="AY225" s="118" t="s">
        <v>122</v>
      </c>
      <c r="BK225" s="125">
        <f>SUM(BK226:BK228)</f>
        <v>0</v>
      </c>
    </row>
    <row r="226" spans="2:65" s="1" customFormat="1" ht="16.5" hidden="1" customHeight="1">
      <c r="B226" s="128"/>
      <c r="C226" s="129" t="s">
        <v>397</v>
      </c>
      <c r="D226" s="129" t="s">
        <v>126</v>
      </c>
      <c r="E226" s="130" t="s">
        <v>398</v>
      </c>
      <c r="F226" s="131" t="s">
        <v>396</v>
      </c>
      <c r="G226" s="132" t="s">
        <v>161</v>
      </c>
      <c r="H226" s="133">
        <v>1</v>
      </c>
      <c r="I226" s="134">
        <v>0</v>
      </c>
      <c r="J226" s="134">
        <f>ROUND(I226*H226,0)</f>
        <v>0</v>
      </c>
      <c r="K226" s="135"/>
      <c r="L226" s="27"/>
      <c r="M226" s="136" t="s">
        <v>1</v>
      </c>
      <c r="N226" s="107" t="s">
        <v>38</v>
      </c>
      <c r="O226" s="137">
        <v>0</v>
      </c>
      <c r="P226" s="137">
        <f>O226*H226</f>
        <v>0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AR226" s="139" t="s">
        <v>372</v>
      </c>
      <c r="AT226" s="139" t="s">
        <v>126</v>
      </c>
      <c r="AU226" s="139" t="s">
        <v>8</v>
      </c>
      <c r="AY226" s="13" t="s">
        <v>122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3" t="s">
        <v>8</v>
      </c>
      <c r="BK226" s="140">
        <f>ROUND(I226*H226,0)</f>
        <v>0</v>
      </c>
      <c r="BL226" s="13" t="s">
        <v>372</v>
      </c>
      <c r="BM226" s="139" t="s">
        <v>399</v>
      </c>
    </row>
    <row r="227" spans="2:65" s="1" customFormat="1">
      <c r="B227" s="27"/>
      <c r="D227" s="141" t="s">
        <v>149</v>
      </c>
      <c r="F227" s="142" t="s">
        <v>396</v>
      </c>
      <c r="L227" s="27"/>
      <c r="M227" s="143"/>
      <c r="T227" s="50"/>
      <c r="AT227" s="13" t="s">
        <v>149</v>
      </c>
      <c r="AU227" s="13" t="s">
        <v>8</v>
      </c>
    </row>
    <row r="228" spans="2:65" s="1" customFormat="1" ht="78">
      <c r="B228" s="27"/>
      <c r="D228" s="141" t="s">
        <v>400</v>
      </c>
      <c r="F228" s="144" t="s">
        <v>401</v>
      </c>
      <c r="L228" s="27"/>
      <c r="M228" s="145"/>
      <c r="N228" s="146"/>
      <c r="O228" s="146"/>
      <c r="P228" s="146"/>
      <c r="Q228" s="146"/>
      <c r="R228" s="146"/>
      <c r="S228" s="146"/>
      <c r="T228" s="147"/>
      <c r="AT228" s="13" t="s">
        <v>400</v>
      </c>
      <c r="AU228" s="13" t="s">
        <v>8</v>
      </c>
    </row>
    <row r="229" spans="2:65" s="1" customFormat="1" ht="6.95" customHeight="1">
      <c r="B229" s="39"/>
      <c r="C229" s="40"/>
      <c r="D229" s="40"/>
      <c r="E229" s="40"/>
      <c r="F229" s="40"/>
      <c r="G229" s="40"/>
      <c r="H229" s="40"/>
      <c r="I229" s="40"/>
      <c r="J229" s="40"/>
      <c r="K229" s="40"/>
      <c r="L229" s="27"/>
    </row>
  </sheetData>
  <autoFilter ref="C130:K228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2020-02 - STR - Gymnázium...</vt:lpstr>
      <vt:lpstr>'2020-02 - STR - Gymnázium...'!Názvy_tisku</vt:lpstr>
      <vt:lpstr>'Rekapitulace stavby'!Názvy_tisku</vt:lpstr>
      <vt:lpstr>'2020-02 - STR - Gymnázium...'!Oblast_tisku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Příborská Lenka</dc:creator>
  <cp:lastModifiedBy>Dušan Baranovič</cp:lastModifiedBy>
  <dcterms:created xsi:type="dcterms:W3CDTF">2020-03-23T12:51:10Z</dcterms:created>
  <dcterms:modified xsi:type="dcterms:W3CDTF">2024-10-23T13:48:42Z</dcterms:modified>
</cp:coreProperties>
</file>